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1"/>
  </bookViews>
  <sheets>
    <sheet name="ESTADO DE INVERSIONES" sheetId="1" r:id="rId1"/>
    <sheet name="PERDIDAS Y GANANCIAS" sheetId="2" r:id="rId2"/>
    <sheet name="Hoja1" sheetId="3" r:id="rId3"/>
    <sheet name="2018" sheetId="4" state="hidden" r:id="rId4"/>
  </sheets>
  <definedNames/>
  <calcPr fullCalcOnLoad="1"/>
</workbook>
</file>

<file path=xl/sharedStrings.xml><?xml version="1.0" encoding="utf-8"?>
<sst xmlns="http://schemas.openxmlformats.org/spreadsheetml/2006/main" count="194" uniqueCount="93">
  <si>
    <t>INVERSIONES</t>
  </si>
  <si>
    <t>FINANCIACION</t>
  </si>
  <si>
    <t>3.- AUTOFINANCIACION</t>
  </si>
  <si>
    <t>INTERESES DE PRESTAMO</t>
  </si>
  <si>
    <t>PRESTAMOS DE E. DE CREDITO</t>
  </si>
  <si>
    <t>TOTAL</t>
  </si>
  <si>
    <t>Empresa: SUMINISTROS DE AGUA LA OLIVA, S.A</t>
  </si>
  <si>
    <t xml:space="preserve">          70000000    VENTA DE MERCADERIAS</t>
  </si>
  <si>
    <t xml:space="preserve">          70000002    INSTALACION ACOMETIDAS</t>
  </si>
  <si>
    <t xml:space="preserve">          70000004    VENTAS ENERGIA ELECTRICA</t>
  </si>
  <si>
    <t xml:space="preserve">          60000000    COMPRA DE MERCADERIAS</t>
  </si>
  <si>
    <t xml:space="preserve">          60000001    TRANSPORTES COMPRAS</t>
  </si>
  <si>
    <t xml:space="preserve">          60200000    COMPRAS OTROS APROVISIONAMIENT</t>
  </si>
  <si>
    <t xml:space="preserve">          75900000    INGRESOS POR SERVICIOS DIVERSO</t>
  </si>
  <si>
    <t xml:space="preserve">          64000000    SUELDOS Y SALARIOS</t>
  </si>
  <si>
    <t xml:space="preserve">          64200000    SEGURIDAD SOCIAL CARGO EMPRESA</t>
  </si>
  <si>
    <t xml:space="preserve">          64900000    OTROS GASTOS SOCIALES</t>
  </si>
  <si>
    <t xml:space="preserve">          62200000    REPARACIONES Y CONSERVACION.</t>
  </si>
  <si>
    <t xml:space="preserve">          62200004    CONTRATO MANTENIM. VEOLIA</t>
  </si>
  <si>
    <t xml:space="preserve">          62300000    SERVIC.PROFES.INDEPENDIENTES</t>
  </si>
  <si>
    <t xml:space="preserve">          62500000    PRIMAS DE SEGUROS</t>
  </si>
  <si>
    <t xml:space="preserve">          62800001    GAS-OIL VARIOS</t>
  </si>
  <si>
    <t xml:space="preserve">          62900000    OTROS SERVICIOS</t>
  </si>
  <si>
    <t xml:space="preserve">          62900001    TELEFONICA</t>
  </si>
  <si>
    <t xml:space="preserve">          63100000    OTROS TRIBUTOS</t>
  </si>
  <si>
    <t xml:space="preserve">          65900000    OTRAS PERDIDAS GESTION CORRIEN</t>
  </si>
  <si>
    <t xml:space="preserve">          68000000    AMORTIZACIONES INMOVILIZ.INMAT</t>
  </si>
  <si>
    <t xml:space="preserve">          68100000    AMORTIZAC.INMOVILIZADO MATERIA</t>
  </si>
  <si>
    <t xml:space="preserve">          76900001    OTROS INGRESOS FINANCIEROS</t>
  </si>
  <si>
    <t xml:space="preserve">          66230302    INT. C/P LA CAIXA Nº 648121-67</t>
  </si>
  <si>
    <t>BENEFICIOS NO DISTRIBUIDOS</t>
  </si>
  <si>
    <t xml:space="preserve">          70000005    DETECCION FUGAS AGUA (GEOFONO)</t>
  </si>
  <si>
    <t xml:space="preserve">          62900002    GASTOS FORMACION</t>
  </si>
  <si>
    <t xml:space="preserve">          67800000    GASTOS EXTRAORDINARIOS</t>
  </si>
  <si>
    <t xml:space="preserve">          70000006    TASAS POR GESTION DEL SERVICIO</t>
  </si>
  <si>
    <t xml:space="preserve">          62800000    ENDESA</t>
  </si>
  <si>
    <t xml:space="preserve"> 5.- GASTOS AMORTIZABLES</t>
  </si>
  <si>
    <t xml:space="preserve">          62600004    SERVICIOS BANCARIOS 572-4</t>
  </si>
  <si>
    <t xml:space="preserve">          62600011    COMISIONES 572-11</t>
  </si>
  <si>
    <t xml:space="preserve">          62600012    COMISIONES 572-12</t>
  </si>
  <si>
    <t xml:space="preserve">          62700001    PUBLICIDAD DEPORTIVA</t>
  </si>
  <si>
    <t xml:space="preserve">          77800000    INGRESOS EXTRAORDINARIOS</t>
  </si>
  <si>
    <t>Cuenta de Pérdidas y Ganancias</t>
  </si>
  <si>
    <t xml:space="preserve">      1. Importe neto de la cifra de negocios</t>
  </si>
  <si>
    <t xml:space="preserve">          70000001    INGRESOS AVERIAS</t>
  </si>
  <si>
    <t xml:space="preserve">          70800000    DEVOLUCIONES DE VENTAS</t>
  </si>
  <si>
    <t xml:space="preserve">          70800004    DEVOLUCION VENTAS ENERGIA ELEC</t>
  </si>
  <si>
    <t xml:space="preserve">      4. Aprovisionamientos</t>
  </si>
  <si>
    <t xml:space="preserve">      5. Otros ingresos de explotación</t>
  </si>
  <si>
    <t xml:space="preserve">          74000000    SUBVENCIONES OFICIA.EXPLOTAC.</t>
  </si>
  <si>
    <t xml:space="preserve">          74001300    PO FEDER CANARIAS LA OLIVA V</t>
  </si>
  <si>
    <t xml:space="preserve">          74001301    PO FEDER CANARIAS LA OLIVA IV</t>
  </si>
  <si>
    <t xml:space="preserve">          74090001    ING. FORMAC. PROF. EPLEO FTPE</t>
  </si>
  <si>
    <t xml:space="preserve">          75500000    INGRESOS POR SERVICIOS AL PERS</t>
  </si>
  <si>
    <t xml:space="preserve">      6. Gastos de personal</t>
  </si>
  <si>
    <t xml:space="preserve">          64900001    FORMAC. PROF. PARA EMPLEO FTPE</t>
  </si>
  <si>
    <t xml:space="preserve">      7. Otros gastos de explotación</t>
  </si>
  <si>
    <t xml:space="preserve">          62200006    CONTRATO MANT. C.T.MELCARBALLO</t>
  </si>
  <si>
    <t xml:space="preserve">          62200007    MELCARBALLO MANTENIM. PREVENTI</t>
  </si>
  <si>
    <t xml:space="preserve">          62600008    SERVICIOS BANCARIOS 572-8</t>
  </si>
  <si>
    <t xml:space="preserve">          62700002    PUBLICIDAD</t>
  </si>
  <si>
    <t xml:space="preserve">      8. Amortización de inmovilizado</t>
  </si>
  <si>
    <t xml:space="preserve">      12. Otros resultados</t>
  </si>
  <si>
    <t xml:space="preserve"> A) RESULTADO DE EXPLOTACIÓN</t>
  </si>
  <si>
    <t xml:space="preserve">      13. Ingresos financieros</t>
  </si>
  <si>
    <t xml:space="preserve">      b) Otros ingresos financieros</t>
  </si>
  <si>
    <t xml:space="preserve">          76900000    INTERESES PRESTAMOS SOCIOS</t>
  </si>
  <si>
    <t xml:space="preserve">          76900003    INT. DEMORA AGENCIA TRIBUTARIA</t>
  </si>
  <si>
    <t xml:space="preserve">      14. Gastos financieros</t>
  </si>
  <si>
    <t xml:space="preserve">          66200000    INTERESES PRESTAMOS SOCIOS</t>
  </si>
  <si>
    <t xml:space="preserve"> B) RESULTADO FINANCIERO</t>
  </si>
  <si>
    <t xml:space="preserve"> C) RESULTADO ANTES DE IMPUESTOS</t>
  </si>
  <si>
    <t xml:space="preserve">      19. Impuestos sobre beneficios</t>
  </si>
  <si>
    <t xml:space="preserve">          63010000    * SIN DESCRIPCION *</t>
  </si>
  <si>
    <t xml:space="preserve"> D) RESULTADO DEL EJERCICIO</t>
  </si>
  <si>
    <t>6.- REEMBOLSO DE CREDITOS</t>
  </si>
  <si>
    <t>1.- INMOVILIZADO MATERIAL</t>
  </si>
  <si>
    <t>AMORTIZACIONES</t>
  </si>
  <si>
    <t>Período: de Enero a Julio</t>
  </si>
  <si>
    <t>Fecha: 09/10/2018</t>
  </si>
  <si>
    <t xml:space="preserve">          62900004    GOOGLE IRELAND</t>
  </si>
  <si>
    <t xml:space="preserve">          62999999    OTROS SERVICIOS</t>
  </si>
  <si>
    <t xml:space="preserve">      11. Deterioro y resultado por enajenación de inmo.</t>
  </si>
  <si>
    <t xml:space="preserve">          67100000    PERD.PROCED.INMOV.MATERIAL</t>
  </si>
  <si>
    <t>SUMINISTROS DE AGUA LA OLIVA S.A.2019/2020</t>
  </si>
  <si>
    <t xml:space="preserve">          70800002    DEVOLUCIONES DE VENTAS</t>
  </si>
  <si>
    <t xml:space="preserve">          60800000    DEVOLUCIONES DE COMPRAS</t>
  </si>
  <si>
    <t xml:space="preserve">          62200009    CONTRATO MANT. SERVISOFT.CAT</t>
  </si>
  <si>
    <t xml:space="preserve">          62700000    GASTOS DESPLAZAMIENTO</t>
  </si>
  <si>
    <t xml:space="preserve">          62900005    MICROSOFT IRELAND</t>
  </si>
  <si>
    <t xml:space="preserve">          62700000   GASTOS DESPLAZAMIENTOS</t>
  </si>
  <si>
    <t>Fecha: 11/11/2019</t>
  </si>
  <si>
    <t>Período: de Enero a Octubre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</si>
</sst>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_-* #,##0\ _P_t_s_-;\-* #,##0\ _P_t_s_-;_-* &quot;-&quot;\ _P_t_s_-;_-@_-"/>
    <numFmt numFmtId="168" formatCode="_-* #,##0.00\ [$€-42D]_-;\-* #,##0.00\ [$€-42D]_-;_-* &quot;-&quot;??\ [$€-42D]_-;_-@_-"/>
    <numFmt numFmtId="169" formatCode="#,##0.00;[Red]\-#,##0.00;0"/>
    <numFmt numFmtId="170" formatCode="0.0"/>
    <numFmt numFmtId="171" formatCode="_-* #,##0.00\ _P_t_s_-;\-* #,##0.00\ _P_t_s_-;_-* &quot;-&quot;??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#,##0.00_ ;\-#,##0.00\ "/>
    <numFmt numFmtId="175" formatCode="#,##0.00_ ;[Red]\-#,##0.00\ "/>
    <numFmt numFmtId="176" formatCode="_-* #,##0.00\ [$€-C0A]_-;\-* #,##0.00\ [$€-C0A]_-;_-* &quot;-&quot;??\ [$€-C0A]_-;_-@_-"/>
    <numFmt numFmtId="177" formatCode="_-* #,##0.00\ [$€-803]_-;\-* #,##0.00\ [$€-803]_-;_-* &quot;-&quot;??\ [$€-803]_-;_-@_-"/>
    <numFmt numFmtId="178" formatCode="_-* #,##0.0\ _€_-;\-* #,##0.0\ _€_-;_-* &quot;-&quot;??\ _€_-;_-@_-"/>
    <numFmt numFmtId="179" formatCode="_-* #,##0\ _€_-;\-* #,##0\ _€_-;_-* &quot;-&quot;??\ _€_-;_-@_-"/>
  </numFmts>
  <fonts count="59">
    <font>
      <sz val="10"/>
      <name val="Arial"/>
      <family val="0"/>
    </font>
    <font>
      <b/>
      <sz val="8"/>
      <name val="A3 Lineas"/>
      <family val="2"/>
    </font>
    <font>
      <sz val="8"/>
      <name val="A3 Lineas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3 Lineas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3 Lineas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6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" fillId="34" borderId="13" xfId="46" applyFont="1" applyFill="1" applyBorder="1" applyAlignment="1">
      <alignment horizontal="center" vertical="center"/>
    </xf>
    <xf numFmtId="166" fontId="1" fillId="33" borderId="13" xfId="46" applyFont="1" applyFill="1" applyBorder="1" applyAlignment="1">
      <alignment horizontal="center" vertical="center"/>
    </xf>
    <xf numFmtId="166" fontId="1" fillId="33" borderId="10" xfId="46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44" fontId="0" fillId="0" borderId="0" xfId="52" applyFont="1" applyAlignment="1">
      <alignment/>
    </xf>
    <xf numFmtId="4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3" fillId="0" borderId="0" xfId="55" applyFont="1" applyAlignment="1">
      <alignment horizontal="left"/>
      <protection/>
    </xf>
    <xf numFmtId="0" fontId="54" fillId="0" borderId="0" xfId="55" applyFont="1">
      <alignment/>
      <protection/>
    </xf>
    <xf numFmtId="0" fontId="55" fillId="0" borderId="0" xfId="55" applyFont="1">
      <alignment/>
      <protection/>
    </xf>
    <xf numFmtId="169" fontId="54" fillId="0" borderId="0" xfId="55" applyNumberFormat="1" applyFont="1">
      <alignment/>
      <protection/>
    </xf>
    <xf numFmtId="169" fontId="55" fillId="0" borderId="0" xfId="55" applyNumberFormat="1" applyFont="1">
      <alignment/>
      <protection/>
    </xf>
    <xf numFmtId="0" fontId="56" fillId="35" borderId="10" xfId="55" applyFont="1" applyFill="1" applyBorder="1" applyAlignment="1">
      <alignment horizontal="center"/>
      <protection/>
    </xf>
    <xf numFmtId="0" fontId="56" fillId="35" borderId="10" xfId="55" applyFont="1" applyFill="1" applyBorder="1" applyAlignment="1">
      <alignment horizontal="right"/>
      <protection/>
    </xf>
    <xf numFmtId="176" fontId="4" fillId="0" borderId="0" xfId="0" applyNumberFormat="1" applyFont="1" applyAlignment="1">
      <alignment/>
    </xf>
    <xf numFmtId="176" fontId="57" fillId="0" borderId="0" xfId="0" applyNumberFormat="1" applyFont="1" applyAlignment="1">
      <alignment/>
    </xf>
    <xf numFmtId="177" fontId="0" fillId="0" borderId="0" xfId="0" applyNumberFormat="1" applyAlignment="1">
      <alignment/>
    </xf>
    <xf numFmtId="176" fontId="1" fillId="4" borderId="10" xfId="0" applyNumberFormat="1" applyFont="1" applyFill="1" applyBorder="1" applyAlignment="1">
      <alignment horizontal="center" vertical="center"/>
    </xf>
    <xf numFmtId="0" fontId="56" fillId="35" borderId="10" xfId="55" applyFont="1" applyFill="1" applyBorder="1" applyAlignment="1">
      <alignment horizontal="center" vertical="center"/>
      <protection/>
    </xf>
    <xf numFmtId="0" fontId="28" fillId="0" borderId="0" xfId="0" applyFont="1" applyAlignment="1">
      <alignment vertical="center"/>
    </xf>
    <xf numFmtId="169" fontId="28" fillId="0" borderId="0" xfId="0" applyNumberFormat="1" applyFont="1" applyAlignment="1">
      <alignment vertical="center"/>
    </xf>
    <xf numFmtId="0" fontId="54" fillId="0" borderId="0" xfId="55" applyFont="1" applyAlignment="1">
      <alignment horizontal="right" vertical="center"/>
      <protection/>
    </xf>
    <xf numFmtId="0" fontId="4" fillId="0" borderId="0" xfId="0" applyFont="1" applyAlignment="1">
      <alignment horizontal="right" vertical="center"/>
    </xf>
    <xf numFmtId="169" fontId="54" fillId="0" borderId="0" xfId="55" applyNumberFormat="1" applyFont="1" applyAlignment="1">
      <alignment horizontal="right" vertical="center"/>
      <protection/>
    </xf>
    <xf numFmtId="169" fontId="55" fillId="0" borderId="0" xfId="55" applyNumberFormat="1" applyFont="1" applyAlignment="1">
      <alignment horizontal="right" vertical="center"/>
      <protection/>
    </xf>
    <xf numFmtId="0" fontId="56" fillId="35" borderId="13" xfId="55" applyFont="1" applyFill="1" applyBorder="1" applyAlignment="1">
      <alignment horizontal="center" vertical="center"/>
      <protection/>
    </xf>
    <xf numFmtId="175" fontId="28" fillId="0" borderId="0" xfId="0" applyNumberFormat="1" applyFont="1" applyAlignment="1">
      <alignment vertical="center"/>
    </xf>
    <xf numFmtId="169" fontId="4" fillId="0" borderId="0" xfId="0" applyNumberFormat="1" applyFont="1" applyAlignment="1">
      <alignment/>
    </xf>
    <xf numFmtId="0" fontId="55" fillId="0" borderId="0" xfId="0" applyFont="1" applyAlignment="1">
      <alignment/>
    </xf>
    <xf numFmtId="169" fontId="55" fillId="0" borderId="0" xfId="0" applyNumberFormat="1" applyFont="1" applyAlignment="1">
      <alignment/>
    </xf>
    <xf numFmtId="176" fontId="4" fillId="0" borderId="0" xfId="52" applyNumberFormat="1" applyFont="1" applyAlignment="1">
      <alignment/>
    </xf>
    <xf numFmtId="176" fontId="57" fillId="0" borderId="0" xfId="52" applyNumberFormat="1" applyFont="1" applyAlignment="1">
      <alignment/>
    </xf>
    <xf numFmtId="44" fontId="57" fillId="0" borderId="0" xfId="0" applyNumberFormat="1" applyFont="1" applyAlignment="1">
      <alignment/>
    </xf>
    <xf numFmtId="44" fontId="57" fillId="0" borderId="0" xfId="52" applyFont="1" applyAlignment="1">
      <alignment/>
    </xf>
    <xf numFmtId="176" fontId="58" fillId="0" borderId="0" xfId="0" applyNumberFormat="1" applyFont="1" applyAlignment="1">
      <alignment/>
    </xf>
    <xf numFmtId="0" fontId="54" fillId="0" borderId="0" xfId="55" applyFont="1" applyAlignment="1">
      <alignment horizontal="center" vertical="center"/>
      <protection/>
    </xf>
    <xf numFmtId="175" fontId="30" fillId="0" borderId="0" xfId="0" applyNumberFormat="1" applyFont="1" applyAlignment="1">
      <alignment vertical="center"/>
    </xf>
    <xf numFmtId="169" fontId="30" fillId="0" borderId="0" xfId="0" applyNumberFormat="1" applyFont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76" fontId="4" fillId="4" borderId="10" xfId="0" applyNumberFormat="1" applyFont="1" applyFill="1" applyBorder="1" applyAlignment="1">
      <alignment horizontal="center" vertical="center"/>
    </xf>
    <xf numFmtId="176" fontId="1" fillId="36" borderId="10" xfId="4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37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8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4">
      <selection activeCell="M15" sqref="M15"/>
    </sheetView>
  </sheetViews>
  <sheetFormatPr defaultColWidth="11.421875" defaultRowHeight="12.75"/>
  <cols>
    <col min="1" max="1" width="7.7109375" style="0" customWidth="1"/>
    <col min="2" max="4" width="9.7109375" style="0" customWidth="1"/>
    <col min="5" max="5" width="16.8515625" style="0" bestFit="1" customWidth="1"/>
    <col min="6" max="6" width="19.140625" style="0" bestFit="1" customWidth="1"/>
    <col min="7" max="7" width="2.140625" style="0" customWidth="1"/>
    <col min="8" max="8" width="7.7109375" style="0" customWidth="1"/>
    <col min="9" max="11" width="9.7109375" style="0" customWidth="1"/>
    <col min="12" max="13" width="19.140625" style="0" bestFit="1" customWidth="1"/>
    <col min="15" max="15" width="14.421875" style="0" bestFit="1" customWidth="1"/>
    <col min="16" max="16" width="12.8515625" style="0" bestFit="1" customWidth="1"/>
    <col min="17" max="17" width="11.8515625" style="0" bestFit="1" customWidth="1"/>
  </cols>
  <sheetData>
    <row r="1" spans="1:13" ht="19.5" customHeight="1">
      <c r="A1" s="70" t="s">
        <v>84</v>
      </c>
      <c r="B1" s="71"/>
      <c r="C1" s="71"/>
      <c r="D1" s="71"/>
      <c r="E1" s="71"/>
      <c r="F1" s="72"/>
      <c r="G1" s="72"/>
      <c r="H1" s="72"/>
      <c r="I1" s="72"/>
      <c r="J1" s="72"/>
      <c r="K1" s="72"/>
      <c r="L1" s="72"/>
      <c r="M1" s="73"/>
    </row>
    <row r="2" spans="7:13" ht="19.5" customHeight="1">
      <c r="G2" s="74"/>
      <c r="H2" s="1"/>
      <c r="I2" s="1"/>
      <c r="J2" s="1"/>
      <c r="K2" s="1"/>
      <c r="L2" s="1"/>
      <c r="M2" s="1"/>
    </row>
    <row r="3" spans="1:14" ht="19.5" customHeight="1">
      <c r="A3" s="76" t="s">
        <v>0</v>
      </c>
      <c r="B3" s="77"/>
      <c r="C3" s="77"/>
      <c r="D3" s="77"/>
      <c r="E3" s="78"/>
      <c r="F3" s="78"/>
      <c r="G3" s="75"/>
      <c r="H3" s="79" t="s">
        <v>1</v>
      </c>
      <c r="I3" s="77"/>
      <c r="J3" s="77"/>
      <c r="K3" s="77"/>
      <c r="L3" s="77"/>
      <c r="M3" s="77"/>
      <c r="N3" s="2"/>
    </row>
    <row r="4" spans="1:13" ht="19.5" customHeight="1">
      <c r="A4" s="1"/>
      <c r="B4" s="1"/>
      <c r="C4" s="1"/>
      <c r="D4" s="1"/>
      <c r="E4" s="1"/>
      <c r="F4" s="1"/>
      <c r="G4" s="75"/>
      <c r="H4" s="1"/>
      <c r="I4" s="1"/>
      <c r="J4" s="1"/>
      <c r="K4" s="1"/>
      <c r="L4" s="1"/>
      <c r="M4" s="1"/>
    </row>
    <row r="5" spans="1:17" ht="19.5" customHeight="1">
      <c r="A5" s="3"/>
      <c r="B5" s="1"/>
      <c r="C5" s="1"/>
      <c r="D5" s="1"/>
      <c r="E5" s="16">
        <v>2019</v>
      </c>
      <c r="F5" s="16">
        <v>2020</v>
      </c>
      <c r="G5" s="75"/>
      <c r="H5" s="4"/>
      <c r="I5" s="4"/>
      <c r="J5" s="4"/>
      <c r="K5" s="4"/>
      <c r="L5" s="17">
        <v>2019</v>
      </c>
      <c r="M5" s="17">
        <v>2020</v>
      </c>
      <c r="P5" s="18"/>
      <c r="Q5" s="18"/>
    </row>
    <row r="6" spans="1:17" ht="19.5" customHeight="1">
      <c r="A6" s="3"/>
      <c r="B6" s="1"/>
      <c r="C6" s="1"/>
      <c r="D6" s="1"/>
      <c r="E6" s="25"/>
      <c r="F6" s="25"/>
      <c r="G6" s="75"/>
      <c r="H6" s="4"/>
      <c r="I6" s="4"/>
      <c r="J6" s="4"/>
      <c r="K6" s="4"/>
      <c r="L6" s="26"/>
      <c r="M6" s="26"/>
      <c r="P6" s="18"/>
      <c r="Q6" s="18"/>
    </row>
    <row r="7" spans="1:17" ht="19.5" customHeight="1">
      <c r="A7" s="67" t="s">
        <v>76</v>
      </c>
      <c r="B7" s="67"/>
      <c r="C7" s="67"/>
      <c r="D7" s="67"/>
      <c r="E7" s="27"/>
      <c r="F7" s="27">
        <v>3500000</v>
      </c>
      <c r="G7" s="75"/>
      <c r="H7" s="4"/>
      <c r="I7" s="4"/>
      <c r="J7" s="4"/>
      <c r="K7" s="4"/>
      <c r="L7" s="26"/>
      <c r="M7" s="26"/>
      <c r="P7" s="18"/>
      <c r="Q7" s="18"/>
    </row>
    <row r="8" spans="7:17" ht="19.5" customHeight="1">
      <c r="G8" s="75"/>
      <c r="H8" s="4"/>
      <c r="I8" s="4"/>
      <c r="J8" s="4"/>
      <c r="K8" s="4"/>
      <c r="L8" s="26"/>
      <c r="M8" s="26"/>
      <c r="P8" s="18"/>
      <c r="Q8" s="18"/>
    </row>
    <row r="9" spans="1:17" ht="19.5" customHeight="1">
      <c r="A9" s="67" t="s">
        <v>36</v>
      </c>
      <c r="B9" s="67"/>
      <c r="C9" s="67"/>
      <c r="D9" s="67"/>
      <c r="E9" s="12"/>
      <c r="F9" s="11"/>
      <c r="G9" s="75"/>
      <c r="H9" s="4"/>
      <c r="I9" s="4"/>
      <c r="J9" s="4"/>
      <c r="K9" s="4"/>
      <c r="L9" s="26"/>
      <c r="M9" s="26"/>
      <c r="P9" s="18"/>
      <c r="Q9" s="18"/>
    </row>
    <row r="10" spans="1:17" ht="19.5" customHeight="1">
      <c r="A10" s="1"/>
      <c r="B10" s="1"/>
      <c r="C10" s="1"/>
      <c r="D10" s="1"/>
      <c r="E10" s="12"/>
      <c r="F10" s="11"/>
      <c r="G10" s="75"/>
      <c r="H10" s="4"/>
      <c r="I10" s="4"/>
      <c r="J10" s="4"/>
      <c r="K10" s="4"/>
      <c r="L10" s="26"/>
      <c r="M10" s="26"/>
      <c r="P10" s="18"/>
      <c r="Q10" s="18"/>
    </row>
    <row r="11" spans="1:17" ht="19.5" customHeight="1">
      <c r="A11" s="1"/>
      <c r="B11" s="21" t="s">
        <v>3</v>
      </c>
      <c r="C11" s="21"/>
      <c r="D11" s="22"/>
      <c r="E11" s="13">
        <v>2769.04</v>
      </c>
      <c r="F11" s="13">
        <v>1301.62</v>
      </c>
      <c r="G11" s="75"/>
      <c r="H11" s="29" t="s">
        <v>2</v>
      </c>
      <c r="I11" s="30"/>
      <c r="J11" s="30"/>
      <c r="K11" s="1"/>
      <c r="L11" s="1"/>
      <c r="M11" s="1"/>
      <c r="P11" s="18"/>
      <c r="Q11" s="18"/>
    </row>
    <row r="12" spans="1:17" ht="19.5" customHeight="1">
      <c r="A12" s="3"/>
      <c r="B12" s="1"/>
      <c r="C12" s="1"/>
      <c r="D12" s="1"/>
      <c r="E12" s="25"/>
      <c r="F12" s="25"/>
      <c r="G12" s="75"/>
      <c r="H12" s="1"/>
      <c r="I12" s="1"/>
      <c r="J12" s="1"/>
      <c r="K12" s="1"/>
      <c r="L12" s="1"/>
      <c r="M12" s="1"/>
      <c r="P12" s="18"/>
      <c r="Q12" s="18"/>
    </row>
    <row r="13" spans="1:17" ht="19.5" customHeight="1">
      <c r="A13" s="23" t="s">
        <v>75</v>
      </c>
      <c r="B13" s="23"/>
      <c r="C13" s="23"/>
      <c r="D13" s="23"/>
      <c r="E13" s="1"/>
      <c r="F13" s="1"/>
      <c r="G13" s="75"/>
      <c r="H13" s="1"/>
      <c r="I13" s="68" t="s">
        <v>77</v>
      </c>
      <c r="J13" s="68"/>
      <c r="K13" s="69"/>
      <c r="L13" s="65">
        <v>35022.74</v>
      </c>
      <c r="M13" s="41">
        <v>396183.85</v>
      </c>
      <c r="P13" s="18"/>
      <c r="Q13" s="18"/>
    </row>
    <row r="14" spans="1:17" ht="19.5" customHeight="1">
      <c r="A14" s="1"/>
      <c r="B14" s="1"/>
      <c r="C14" s="1"/>
      <c r="D14" s="1"/>
      <c r="E14" s="1"/>
      <c r="F14" s="1"/>
      <c r="G14" s="75"/>
      <c r="I14" s="68" t="s">
        <v>30</v>
      </c>
      <c r="J14" s="68"/>
      <c r="K14" s="69"/>
      <c r="L14" s="66"/>
      <c r="M14" s="66">
        <v>3137371.47</v>
      </c>
      <c r="P14" s="18"/>
      <c r="Q14" s="18"/>
    </row>
    <row r="15" spans="1:17" ht="19.5" customHeight="1">
      <c r="A15" s="1"/>
      <c r="B15" s="21" t="s">
        <v>4</v>
      </c>
      <c r="C15" s="21"/>
      <c r="D15" s="22"/>
      <c r="E15" s="13">
        <v>32253.7</v>
      </c>
      <c r="F15" s="13">
        <v>32253.7</v>
      </c>
      <c r="G15" s="75"/>
      <c r="N15" s="20"/>
      <c r="P15" s="18"/>
      <c r="Q15" s="18"/>
    </row>
    <row r="16" spans="7:17" ht="19.5" customHeight="1">
      <c r="G16" s="75"/>
      <c r="P16" s="18"/>
      <c r="Q16" s="18"/>
    </row>
    <row r="17" spans="7:17" ht="19.5" customHeight="1">
      <c r="G17" s="75"/>
      <c r="P17" s="18"/>
      <c r="Q17" s="18"/>
    </row>
    <row r="18" spans="1:7" ht="19.5" customHeight="1">
      <c r="A18" s="1"/>
      <c r="B18" s="1"/>
      <c r="C18" s="1"/>
      <c r="D18" s="1"/>
      <c r="E18" s="1"/>
      <c r="F18" s="1"/>
      <c r="G18" s="75"/>
    </row>
    <row r="19" spans="1:17" ht="19.5" customHeight="1">
      <c r="A19" s="4"/>
      <c r="B19" s="1"/>
      <c r="C19" s="1"/>
      <c r="D19" s="1"/>
      <c r="E19" s="1"/>
      <c r="F19" s="5"/>
      <c r="G19" s="75"/>
      <c r="H19" s="1"/>
      <c r="I19" s="1"/>
      <c r="J19" s="1"/>
      <c r="K19" s="1"/>
      <c r="L19" s="1"/>
      <c r="M19" s="1"/>
      <c r="P19" s="19"/>
      <c r="Q19" s="19"/>
    </row>
    <row r="20" spans="7:15" ht="19.5" customHeight="1">
      <c r="G20" s="75"/>
      <c r="H20" s="1"/>
      <c r="I20" s="1"/>
      <c r="J20" s="1"/>
      <c r="K20" s="1"/>
      <c r="L20" s="1"/>
      <c r="M20" s="1"/>
      <c r="O20" s="40"/>
    </row>
    <row r="21" spans="1:13" ht="19.5" customHeight="1">
      <c r="A21" s="1"/>
      <c r="B21" s="1"/>
      <c r="C21" s="1"/>
      <c r="D21" s="1"/>
      <c r="E21" s="1"/>
      <c r="F21" s="1"/>
      <c r="G21" s="75"/>
      <c r="H21" s="1"/>
      <c r="I21" s="1"/>
      <c r="J21" s="1"/>
      <c r="K21" s="1"/>
      <c r="L21" s="1"/>
      <c r="M21" s="1"/>
    </row>
    <row r="22" spans="1:13" ht="19.5" customHeight="1">
      <c r="A22" s="6"/>
      <c r="B22" s="80" t="s">
        <v>5</v>
      </c>
      <c r="C22" s="72"/>
      <c r="D22" s="73"/>
      <c r="E22" s="14">
        <f>E15+E11+E7</f>
        <v>35022.74</v>
      </c>
      <c r="F22" s="14">
        <f>F15+F11+F7</f>
        <v>3533555.32</v>
      </c>
      <c r="G22" s="75"/>
      <c r="H22" s="8"/>
      <c r="I22" s="9"/>
      <c r="J22" s="28" t="s">
        <v>5</v>
      </c>
      <c r="K22" s="7"/>
      <c r="L22" s="15">
        <f>SUM(L13:L18)</f>
        <v>35022.74</v>
      </c>
      <c r="M22" s="15">
        <f>SUM(M13:M21)</f>
        <v>3533555.3200000003</v>
      </c>
    </row>
    <row r="26" ht="12.75">
      <c r="M26" s="10"/>
    </row>
  </sheetData>
  <sheetProtection/>
  <mergeCells count="9">
    <mergeCell ref="A9:D9"/>
    <mergeCell ref="A7:D7"/>
    <mergeCell ref="I14:K14"/>
    <mergeCell ref="A1:M1"/>
    <mergeCell ref="G2:G22"/>
    <mergeCell ref="A3:F3"/>
    <mergeCell ref="H3:M3"/>
    <mergeCell ref="B22:D22"/>
    <mergeCell ref="I13:K13"/>
  </mergeCells>
  <printOptions gridLines="1"/>
  <pageMargins left="0.7874015748031497" right="0.7874015748031497" top="0.984251968503937" bottom="0.98425196850393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37.7109375" style="24" bestFit="1" customWidth="1"/>
    <col min="2" max="4" width="11.421875" style="46" customWidth="1"/>
    <col min="5" max="7" width="11.421875" style="24" customWidth="1"/>
    <col min="8" max="8" width="53.421875" style="24" bestFit="1" customWidth="1"/>
    <col min="9" max="16384" width="11.421875" style="24" customWidth="1"/>
  </cols>
  <sheetData>
    <row r="1" spans="1:5" ht="19.5" customHeight="1">
      <c r="A1" s="31" t="s">
        <v>42</v>
      </c>
      <c r="B1" s="45"/>
      <c r="C1" s="45"/>
      <c r="D1" s="45"/>
      <c r="E1" s="32"/>
    </row>
    <row r="2" ht="19.5" customHeight="1"/>
    <row r="3" spans="1:5" ht="19.5" customHeight="1">
      <c r="A3" s="33" t="s">
        <v>6</v>
      </c>
      <c r="B3" s="45"/>
      <c r="C3" s="45"/>
      <c r="D3" s="45"/>
      <c r="E3" s="32"/>
    </row>
    <row r="4" spans="1:5" ht="19.5" customHeight="1">
      <c r="A4" s="33" t="s">
        <v>92</v>
      </c>
      <c r="B4" s="45"/>
      <c r="C4" s="45"/>
      <c r="D4" s="45"/>
      <c r="E4" s="32"/>
    </row>
    <row r="5" spans="1:5" ht="19.5" customHeight="1">
      <c r="A5" s="33" t="s">
        <v>91</v>
      </c>
      <c r="B5" s="45"/>
      <c r="C5" s="45"/>
      <c r="D5" s="45"/>
      <c r="E5" s="32"/>
    </row>
    <row r="6" spans="1:5" ht="19.5" customHeight="1">
      <c r="A6" s="32"/>
      <c r="B6" s="45"/>
      <c r="C6" s="45"/>
      <c r="D6" s="45"/>
      <c r="E6" s="32"/>
    </row>
    <row r="7" spans="1:7" ht="19.5" customHeight="1">
      <c r="A7" s="36" t="s">
        <v>42</v>
      </c>
      <c r="B7" s="42">
        <v>2015</v>
      </c>
      <c r="C7" s="42">
        <v>2016</v>
      </c>
      <c r="D7" s="49">
        <v>2017</v>
      </c>
      <c r="E7" s="42">
        <v>2018</v>
      </c>
      <c r="F7" s="42">
        <v>2019</v>
      </c>
      <c r="G7" s="42">
        <v>2020</v>
      </c>
    </row>
    <row r="8" spans="1:5" ht="19.5" customHeight="1">
      <c r="A8" s="32"/>
      <c r="B8" s="45"/>
      <c r="C8" s="45"/>
      <c r="D8" s="45"/>
      <c r="E8" s="32"/>
    </row>
    <row r="9" spans="1:7" ht="19.5" customHeight="1">
      <c r="A9" s="59" t="s">
        <v>43</v>
      </c>
      <c r="B9" s="48">
        <v>2728686.98</v>
      </c>
      <c r="C9" s="48">
        <v>2832987.03</v>
      </c>
      <c r="D9" s="48">
        <v>3094978.65</v>
      </c>
      <c r="E9" s="48">
        <f>SUM(E10:E17)</f>
        <v>3060263.12</v>
      </c>
      <c r="F9" s="61">
        <f>SUM(F10:F17)</f>
        <v>2871882.4699999997</v>
      </c>
      <c r="G9" s="62">
        <f>SUM(G10:G17)</f>
        <v>2917759.65</v>
      </c>
    </row>
    <row r="10" spans="1:7" ht="19.5" customHeight="1">
      <c r="A10" s="32" t="s">
        <v>7</v>
      </c>
      <c r="B10" s="47">
        <v>2669521.37</v>
      </c>
      <c r="C10" s="47">
        <v>2838197.74</v>
      </c>
      <c r="D10" s="47">
        <v>3079170.62</v>
      </c>
      <c r="E10" s="47">
        <v>3043754.79</v>
      </c>
      <c r="F10" s="44">
        <v>2855024.24</v>
      </c>
      <c r="G10" s="63">
        <f>AVERAGE(B10:F10)</f>
        <v>2897133.752</v>
      </c>
    </row>
    <row r="11" spans="1:7" ht="19.5" customHeight="1">
      <c r="A11" s="32" t="s">
        <v>44</v>
      </c>
      <c r="B11" s="47">
        <v>0</v>
      </c>
      <c r="C11" s="47">
        <v>808.89</v>
      </c>
      <c r="D11" s="47">
        <v>0</v>
      </c>
      <c r="E11" s="47">
        <v>0</v>
      </c>
      <c r="F11" s="43">
        <v>336.36</v>
      </c>
      <c r="G11" s="63">
        <f aca="true" t="shared" si="0" ref="G11:G16">AVERAGE(B11:F11)</f>
        <v>229.05</v>
      </c>
    </row>
    <row r="12" spans="1:7" ht="19.5" customHeight="1">
      <c r="A12" s="32" t="s">
        <v>8</v>
      </c>
      <c r="B12" s="47">
        <v>4536.02</v>
      </c>
      <c r="C12" s="47">
        <v>5278.55</v>
      </c>
      <c r="D12" s="47">
        <v>6297.44</v>
      </c>
      <c r="E12" s="47">
        <v>2779.64</v>
      </c>
      <c r="F12" s="44">
        <v>3200.51</v>
      </c>
      <c r="G12" s="63">
        <f t="shared" si="0"/>
        <v>4418.431999999999</v>
      </c>
    </row>
    <row r="13" spans="1:7" ht="19.5" customHeight="1">
      <c r="A13" s="32" t="s">
        <v>9</v>
      </c>
      <c r="B13" s="47">
        <v>45289.26</v>
      </c>
      <c r="C13" s="47">
        <v>17011.06</v>
      </c>
      <c r="D13" s="47">
        <v>2.77</v>
      </c>
      <c r="E13" s="47">
        <v>0</v>
      </c>
      <c r="F13" s="44">
        <v>65051.44</v>
      </c>
      <c r="G13" s="63">
        <f t="shared" si="0"/>
        <v>25470.906</v>
      </c>
    </row>
    <row r="14" spans="1:7" ht="19.5" customHeight="1">
      <c r="A14" s="32" t="s">
        <v>31</v>
      </c>
      <c r="B14" s="47">
        <v>192</v>
      </c>
      <c r="C14" s="47">
        <v>188.76</v>
      </c>
      <c r="D14" s="47">
        <v>0</v>
      </c>
      <c r="E14" s="47">
        <v>208</v>
      </c>
      <c r="F14" s="44">
        <v>0</v>
      </c>
      <c r="G14" s="63">
        <f t="shared" si="0"/>
        <v>117.752</v>
      </c>
    </row>
    <row r="15" spans="1:7" ht="19.5" customHeight="1">
      <c r="A15" s="32" t="s">
        <v>34</v>
      </c>
      <c r="B15" s="47">
        <v>12428.1</v>
      </c>
      <c r="C15" s="47">
        <v>13031.78</v>
      </c>
      <c r="D15" s="47">
        <v>13916.42</v>
      </c>
      <c r="E15" s="47">
        <v>13520.69</v>
      </c>
      <c r="F15" s="44">
        <v>12689.73</v>
      </c>
      <c r="G15" s="63">
        <f t="shared" si="0"/>
        <v>13117.344000000001</v>
      </c>
    </row>
    <row r="16" spans="1:7" ht="19.5" customHeight="1">
      <c r="A16" s="32" t="s">
        <v>45</v>
      </c>
      <c r="B16" s="47">
        <v>-837.29</v>
      </c>
      <c r="C16" s="47">
        <v>-1022.25</v>
      </c>
      <c r="D16" s="47">
        <v>-4408.6</v>
      </c>
      <c r="E16" s="47">
        <v>0</v>
      </c>
      <c r="F16" s="44">
        <v>-66.33</v>
      </c>
      <c r="G16" s="63">
        <f t="shared" si="0"/>
        <v>-1266.894</v>
      </c>
    </row>
    <row r="17" spans="1:7" ht="19.5" customHeight="1">
      <c r="A17" s="32" t="s">
        <v>46</v>
      </c>
      <c r="B17" s="47">
        <v>-2442.48</v>
      </c>
      <c r="C17" s="47">
        <v>-40507.5</v>
      </c>
      <c r="D17" s="47">
        <v>0</v>
      </c>
      <c r="E17" s="47">
        <v>0</v>
      </c>
      <c r="F17" s="44">
        <v>-64353.48</v>
      </c>
      <c r="G17" s="63">
        <f>AVERAGE(B17:F17)</f>
        <v>-21460.692000000003</v>
      </c>
    </row>
    <row r="18" spans="1:7" ht="19.5" customHeight="1">
      <c r="A18" s="59" t="s">
        <v>47</v>
      </c>
      <c r="B18" s="48">
        <v>-33729.9</v>
      </c>
      <c r="C18" s="48">
        <v>-22682.870000000003</v>
      </c>
      <c r="D18" s="48">
        <v>-28096.1</v>
      </c>
      <c r="E18" s="48">
        <f>SUM(E19:E21)</f>
        <v>-22699.66</v>
      </c>
      <c r="F18" s="61">
        <f>SUM(F19:F21)</f>
        <v>-26400.980000000003</v>
      </c>
      <c r="G18" s="64">
        <f>SUM(G19:G21)</f>
        <v>-26721.902000000002</v>
      </c>
    </row>
    <row r="19" spans="1:7" ht="19.5" customHeight="1">
      <c r="A19" s="32" t="s">
        <v>10</v>
      </c>
      <c r="B19" s="47">
        <v>-19634.99</v>
      </c>
      <c r="C19" s="47">
        <v>-11294.72</v>
      </c>
      <c r="D19" s="47">
        <v>-14061.45</v>
      </c>
      <c r="E19" s="47">
        <v>-10894.67</v>
      </c>
      <c r="F19" s="44">
        <v>-15214.45</v>
      </c>
      <c r="G19" s="63">
        <f>AVERAGE(B19:F19)</f>
        <v>-14220.056</v>
      </c>
    </row>
    <row r="20" spans="1:7" ht="19.5" customHeight="1">
      <c r="A20" s="32" t="s">
        <v>11</v>
      </c>
      <c r="B20" s="47">
        <v>-120.24</v>
      </c>
      <c r="C20" s="47">
        <v>-286.12</v>
      </c>
      <c r="D20" s="47">
        <v>-30.06</v>
      </c>
      <c r="E20" s="47">
        <v>-40.68</v>
      </c>
      <c r="F20" s="44">
        <v>-110.69</v>
      </c>
      <c r="G20" s="63">
        <f>AVERAGE(B20:F20)</f>
        <v>-117.55799999999999</v>
      </c>
    </row>
    <row r="21" spans="1:7" ht="19.5" customHeight="1">
      <c r="A21" s="32" t="s">
        <v>12</v>
      </c>
      <c r="B21" s="47">
        <v>-13974.67</v>
      </c>
      <c r="C21" s="47">
        <v>-11102.03</v>
      </c>
      <c r="D21" s="47">
        <v>-14004.59</v>
      </c>
      <c r="E21" s="47">
        <v>-11764.31</v>
      </c>
      <c r="F21" s="44">
        <v>-11075.84</v>
      </c>
      <c r="G21" s="63">
        <f>AVERAGE(B21:F21)</f>
        <v>-12384.288</v>
      </c>
    </row>
    <row r="22" spans="1:7" ht="19.5" customHeight="1">
      <c r="A22" s="59" t="s">
        <v>48</v>
      </c>
      <c r="B22" s="48">
        <v>44231.189999999995</v>
      </c>
      <c r="C22" s="48">
        <v>186267.69999999998</v>
      </c>
      <c r="D22" s="48">
        <v>202890.49000000002</v>
      </c>
      <c r="E22" s="48">
        <f>SUM(E23:E28)</f>
        <v>185071.0466666667</v>
      </c>
      <c r="F22" s="61">
        <f>SUM(F23:F28)</f>
        <v>133114.90000000002</v>
      </c>
      <c r="G22" s="61">
        <f>SUM(G23:G28)</f>
        <v>132824.608</v>
      </c>
    </row>
    <row r="23" spans="1:7" ht="19.5" customHeight="1">
      <c r="A23" s="32" t="s">
        <v>49</v>
      </c>
      <c r="B23" s="47">
        <v>39888.13</v>
      </c>
      <c r="C23" s="47">
        <v>50306.39</v>
      </c>
      <c r="D23" s="47">
        <v>69202.43</v>
      </c>
      <c r="E23" s="47">
        <f>AVERAGE(B23:D23)</f>
        <v>53132.31666666666</v>
      </c>
      <c r="F23" s="44"/>
      <c r="G23" s="46"/>
    </row>
    <row r="24" spans="1:7" ht="19.5" customHeight="1">
      <c r="A24" s="32" t="s">
        <v>50</v>
      </c>
      <c r="B24" s="47">
        <v>0</v>
      </c>
      <c r="C24" s="47">
        <v>83683.35</v>
      </c>
      <c r="D24" s="47">
        <v>83683.35</v>
      </c>
      <c r="E24" s="47">
        <f>C24</f>
        <v>83683.35</v>
      </c>
      <c r="F24" s="47">
        <f>D24</f>
        <v>83683.35</v>
      </c>
      <c r="G24" s="63">
        <f>AVERAGE(C24:F24)</f>
        <v>83683.35</v>
      </c>
    </row>
    <row r="25" spans="1:7" ht="19.5" customHeight="1">
      <c r="A25" s="32" t="s">
        <v>51</v>
      </c>
      <c r="B25" s="47">
        <v>0</v>
      </c>
      <c r="C25" s="47">
        <v>45609.3</v>
      </c>
      <c r="D25" s="47">
        <v>45609.3</v>
      </c>
      <c r="E25" s="47">
        <v>45609.3</v>
      </c>
      <c r="F25" s="44">
        <v>45609.3</v>
      </c>
      <c r="G25" s="63">
        <f>AVERAGE(C25:F25)</f>
        <v>45609.3</v>
      </c>
    </row>
    <row r="26" spans="1:7" ht="19.5" customHeight="1">
      <c r="A26" s="32" t="s">
        <v>52</v>
      </c>
      <c r="B26" s="47">
        <v>835</v>
      </c>
      <c r="C26" s="47">
        <v>1978.68</v>
      </c>
      <c r="D26" s="47">
        <v>0</v>
      </c>
      <c r="E26" s="47">
        <v>0</v>
      </c>
      <c r="F26" s="44"/>
      <c r="G26" s="46"/>
    </row>
    <row r="27" spans="1:7" ht="19.5" customHeight="1">
      <c r="A27" s="32" t="s">
        <v>53</v>
      </c>
      <c r="B27" s="47">
        <v>0</v>
      </c>
      <c r="C27" s="47">
        <v>296.82</v>
      </c>
      <c r="D27" s="47">
        <v>401.88</v>
      </c>
      <c r="E27" s="47">
        <v>301.41</v>
      </c>
      <c r="F27" s="44">
        <v>401.88</v>
      </c>
      <c r="G27" s="46"/>
    </row>
    <row r="28" spans="1:7" ht="19.5" customHeight="1">
      <c r="A28" s="32" t="s">
        <v>13</v>
      </c>
      <c r="B28" s="47">
        <v>3508.06</v>
      </c>
      <c r="C28" s="47">
        <v>4393.16</v>
      </c>
      <c r="D28" s="47">
        <v>3993.53</v>
      </c>
      <c r="E28" s="47">
        <v>2344.67</v>
      </c>
      <c r="F28" s="44">
        <v>3420.37</v>
      </c>
      <c r="G28" s="63">
        <f>AVERAGE(B28:F28)</f>
        <v>3531.958</v>
      </c>
    </row>
    <row r="29" spans="1:7" ht="19.5" customHeight="1">
      <c r="A29" s="59" t="s">
        <v>54</v>
      </c>
      <c r="B29" s="48">
        <v>-518213.31</v>
      </c>
      <c r="C29" s="48">
        <v>-537967.7300000001</v>
      </c>
      <c r="D29" s="48">
        <v>-527814.94</v>
      </c>
      <c r="E29" s="48">
        <f>SUM(E30:E33)</f>
        <v>-536080.9700000001</v>
      </c>
      <c r="F29" s="61">
        <f>SUM(F30:F33)</f>
        <v>-539770.51</v>
      </c>
      <c r="G29" s="64">
        <f>SUM(G30:G33)</f>
        <v>-531969.492</v>
      </c>
    </row>
    <row r="30" spans="1:7" ht="19.5" customHeight="1">
      <c r="A30" s="32" t="s">
        <v>14</v>
      </c>
      <c r="B30" s="47">
        <v>-384572.29</v>
      </c>
      <c r="C30" s="47">
        <v>-398624.34</v>
      </c>
      <c r="D30" s="47">
        <v>-385324.63</v>
      </c>
      <c r="E30" s="47">
        <v>-388216.85</v>
      </c>
      <c r="F30" s="44">
        <v>-390406.07</v>
      </c>
      <c r="G30" s="63">
        <f>AVERAGE(B30:F30)</f>
        <v>-389428.836</v>
      </c>
    </row>
    <row r="31" spans="1:7" ht="19.5" customHeight="1">
      <c r="A31" s="32" t="s">
        <v>15</v>
      </c>
      <c r="B31" s="47">
        <v>-129768.82</v>
      </c>
      <c r="C31" s="47">
        <v>-134049.16</v>
      </c>
      <c r="D31" s="47">
        <v>-137464.56</v>
      </c>
      <c r="E31" s="47">
        <v>-143075.25</v>
      </c>
      <c r="F31" s="44">
        <v>-143221.77</v>
      </c>
      <c r="G31" s="63">
        <f>AVERAGE(B31:F31)</f>
        <v>-137515.912</v>
      </c>
    </row>
    <row r="32" spans="1:7" ht="19.5" customHeight="1">
      <c r="A32" s="32" t="s">
        <v>16</v>
      </c>
      <c r="B32" s="47">
        <v>-3037.2</v>
      </c>
      <c r="C32" s="47">
        <v>-3315.55</v>
      </c>
      <c r="D32" s="47">
        <v>-2991.75</v>
      </c>
      <c r="E32" s="47">
        <v>-2023.56</v>
      </c>
      <c r="F32" s="44">
        <v>-3346.67</v>
      </c>
      <c r="G32" s="63">
        <f>AVERAGE(B32:F32)</f>
        <v>-2942.946</v>
      </c>
    </row>
    <row r="33" spans="1:7" ht="19.5" customHeight="1">
      <c r="A33" s="32" t="s">
        <v>55</v>
      </c>
      <c r="B33" s="47">
        <v>-835</v>
      </c>
      <c r="C33" s="47">
        <v>-1978.68</v>
      </c>
      <c r="D33" s="47">
        <v>-2034</v>
      </c>
      <c r="E33" s="47">
        <v>-2765.31</v>
      </c>
      <c r="F33" s="44">
        <v>-2796</v>
      </c>
      <c r="G33" s="63">
        <f>AVERAGE(B33:F33)</f>
        <v>-2081.798</v>
      </c>
    </row>
    <row r="34" spans="1:7" ht="19.5" customHeight="1">
      <c r="A34" s="59" t="s">
        <v>56</v>
      </c>
      <c r="B34" s="48">
        <v>-1001999.82</v>
      </c>
      <c r="C34" s="48">
        <v>-928236.4099999999</v>
      </c>
      <c r="D34" s="48">
        <v>-779823.49</v>
      </c>
      <c r="E34" s="48">
        <f>SUM(E35:E56)</f>
        <v>-833480.96</v>
      </c>
      <c r="F34" s="61">
        <f>SUM(F35:F56)</f>
        <v>-790858.8074999999</v>
      </c>
      <c r="G34" s="61">
        <f>SUM(G35:G56)</f>
        <v>-868232.1694999998</v>
      </c>
    </row>
    <row r="35" spans="1:7" ht="19.5" customHeight="1">
      <c r="A35" s="32" t="s">
        <v>17</v>
      </c>
      <c r="B35" s="47">
        <v>-35993.96</v>
      </c>
      <c r="C35" s="47">
        <v>-43641.31</v>
      </c>
      <c r="D35" s="47">
        <v>-45374.99</v>
      </c>
      <c r="E35" s="47">
        <v>-64195.81</v>
      </c>
      <c r="F35" s="44">
        <v>-77288</v>
      </c>
      <c r="G35" s="63">
        <f>AVERAGE(B35:F35)</f>
        <v>-53298.81399999999</v>
      </c>
    </row>
    <row r="36" spans="1:7" ht="19.5" customHeight="1">
      <c r="A36" s="32" t="s">
        <v>18</v>
      </c>
      <c r="B36" s="47">
        <v>-282322.32</v>
      </c>
      <c r="C36" s="47">
        <v>-253781.18</v>
      </c>
      <c r="D36" s="47">
        <v>-39596.21</v>
      </c>
      <c r="E36" s="47">
        <v>-43485.55</v>
      </c>
      <c r="F36" s="44">
        <v>-62834.37</v>
      </c>
      <c r="G36" s="63">
        <f aca="true" t="shared" si="1" ref="G36:G56">AVERAGE(B36:F36)</f>
        <v>-136403.926</v>
      </c>
    </row>
    <row r="37" spans="1:7" ht="19.5" customHeight="1">
      <c r="A37" s="32" t="s">
        <v>57</v>
      </c>
      <c r="B37" s="47">
        <v>-3000</v>
      </c>
      <c r="C37" s="47">
        <v>-2200</v>
      </c>
      <c r="D37" s="47">
        <v>0</v>
      </c>
      <c r="E37" s="47">
        <v>-8800</v>
      </c>
      <c r="F37" s="44"/>
      <c r="G37" s="63">
        <f t="shared" si="1"/>
        <v>-3500</v>
      </c>
    </row>
    <row r="38" spans="1:7" ht="19.5" customHeight="1">
      <c r="A38" s="32" t="s">
        <v>58</v>
      </c>
      <c r="B38" s="47">
        <v>-1300</v>
      </c>
      <c r="C38" s="47">
        <v>0</v>
      </c>
      <c r="D38" s="47">
        <v>0</v>
      </c>
      <c r="E38" s="47">
        <v>0</v>
      </c>
      <c r="F38" s="44"/>
      <c r="G38" s="63">
        <f t="shared" si="1"/>
        <v>-325</v>
      </c>
    </row>
    <row r="39" spans="1:7" ht="19.5" customHeight="1">
      <c r="A39" s="32" t="s">
        <v>87</v>
      </c>
      <c r="B39" s="47">
        <v>0</v>
      </c>
      <c r="C39" s="47">
        <v>0</v>
      </c>
      <c r="D39" s="47">
        <v>0</v>
      </c>
      <c r="E39" s="47">
        <v>0</v>
      </c>
      <c r="F39" s="44">
        <v>-1066.67</v>
      </c>
      <c r="G39" s="63">
        <f t="shared" si="1"/>
        <v>-213.334</v>
      </c>
    </row>
    <row r="40" spans="1:7" ht="19.5" customHeight="1">
      <c r="A40" s="32" t="s">
        <v>19</v>
      </c>
      <c r="B40" s="47">
        <v>-85549.43</v>
      </c>
      <c r="C40" s="47">
        <v>-56144.73</v>
      </c>
      <c r="D40" s="47">
        <v>-82303.98</v>
      </c>
      <c r="E40" s="47">
        <v>-77344.11</v>
      </c>
      <c r="F40" s="44">
        <v>-84627.61</v>
      </c>
      <c r="G40" s="63">
        <f t="shared" si="1"/>
        <v>-77193.972</v>
      </c>
    </row>
    <row r="41" spans="1:7" ht="19.5" customHeight="1">
      <c r="A41" s="32" t="s">
        <v>20</v>
      </c>
      <c r="B41" s="47">
        <v>-32218.68</v>
      </c>
      <c r="C41" s="47">
        <v>-32066.92</v>
      </c>
      <c r="D41" s="47">
        <v>-28976.25</v>
      </c>
      <c r="E41" s="47">
        <v>-35368.95</v>
      </c>
      <c r="F41" s="44">
        <v>-33910.43</v>
      </c>
      <c r="G41" s="63">
        <f t="shared" si="1"/>
        <v>-32508.246000000003</v>
      </c>
    </row>
    <row r="42" spans="1:7" ht="19.5" customHeight="1">
      <c r="A42" s="32" t="s">
        <v>37</v>
      </c>
      <c r="B42" s="47">
        <v>-6185.24</v>
      </c>
      <c r="C42" s="47">
        <v>-26182.69</v>
      </c>
      <c r="D42" s="47">
        <v>-6760.9</v>
      </c>
      <c r="E42" s="47">
        <v>-6539.08</v>
      </c>
      <c r="F42" s="44">
        <v>-6331.04</v>
      </c>
      <c r="G42" s="63">
        <f t="shared" si="1"/>
        <v>-10399.79</v>
      </c>
    </row>
    <row r="43" spans="1:7" ht="19.5" customHeight="1">
      <c r="A43" s="32" t="s">
        <v>59</v>
      </c>
      <c r="B43" s="47">
        <v>-1126.37</v>
      </c>
      <c r="C43" s="47">
        <v>-1125.72</v>
      </c>
      <c r="D43" s="47">
        <v>-563.86</v>
      </c>
      <c r="E43" s="47">
        <v>0</v>
      </c>
      <c r="F43" s="44">
        <f>AVERAGE(B43:E43)</f>
        <v>-703.9875000000001</v>
      </c>
      <c r="G43" s="63">
        <f t="shared" si="1"/>
        <v>-703.9875000000001</v>
      </c>
    </row>
    <row r="44" spans="1:7" ht="19.5" customHeight="1">
      <c r="A44" s="32" t="s">
        <v>38</v>
      </c>
      <c r="B44" s="47">
        <v>-48</v>
      </c>
      <c r="C44" s="47">
        <v>-59.53</v>
      </c>
      <c r="D44" s="47">
        <v>-49.11</v>
      </c>
      <c r="E44" s="47">
        <v>-48</v>
      </c>
      <c r="F44" s="44">
        <v>-113.71</v>
      </c>
      <c r="G44" s="63">
        <f t="shared" si="1"/>
        <v>-63.669999999999995</v>
      </c>
    </row>
    <row r="45" spans="1:7" ht="19.5" customHeight="1">
      <c r="A45" s="32" t="s">
        <v>39</v>
      </c>
      <c r="B45" s="47">
        <v>-33.78</v>
      </c>
      <c r="C45" s="47">
        <v>-34.36</v>
      </c>
      <c r="D45" s="47">
        <v>-36.9</v>
      </c>
      <c r="E45" s="47">
        <v>-24.6</v>
      </c>
      <c r="F45" s="44">
        <v>-295.97</v>
      </c>
      <c r="G45" s="63">
        <f t="shared" si="1"/>
        <v>-85.122</v>
      </c>
    </row>
    <row r="46" spans="1:7" ht="19.5" customHeight="1">
      <c r="A46" s="32" t="s">
        <v>90</v>
      </c>
      <c r="B46" s="47"/>
      <c r="C46" s="47"/>
      <c r="D46" s="47"/>
      <c r="E46" s="47"/>
      <c r="F46" s="44">
        <v>-1212.85</v>
      </c>
      <c r="G46" s="63">
        <f t="shared" si="1"/>
        <v>-1212.85</v>
      </c>
    </row>
    <row r="47" spans="1:7" ht="19.5" customHeight="1">
      <c r="A47" s="32" t="s">
        <v>40</v>
      </c>
      <c r="B47" s="47">
        <v>-5963.4</v>
      </c>
      <c r="C47" s="47">
        <v>-4000</v>
      </c>
      <c r="D47" s="47">
        <v>-6500</v>
      </c>
      <c r="E47" s="47">
        <v>-6225.55</v>
      </c>
      <c r="F47" s="44">
        <v>-6661.67</v>
      </c>
      <c r="G47" s="63">
        <f t="shared" si="1"/>
        <v>-5870.124000000001</v>
      </c>
    </row>
    <row r="48" spans="1:7" ht="19.5" customHeight="1">
      <c r="A48" s="32" t="s">
        <v>60</v>
      </c>
      <c r="B48" s="47">
        <v>-3295</v>
      </c>
      <c r="C48" s="47">
        <v>0</v>
      </c>
      <c r="D48" s="47">
        <v>-2000</v>
      </c>
      <c r="E48" s="47">
        <v>-4660.44</v>
      </c>
      <c r="F48" s="44">
        <v>-2170.6</v>
      </c>
      <c r="G48" s="63">
        <f t="shared" si="1"/>
        <v>-2425.2079999999996</v>
      </c>
    </row>
    <row r="49" spans="1:7" ht="19.5" customHeight="1">
      <c r="A49" s="32" t="s">
        <v>35</v>
      </c>
      <c r="B49" s="47">
        <v>-521312.33</v>
      </c>
      <c r="C49" s="47">
        <v>-487156.12</v>
      </c>
      <c r="D49" s="47">
        <v>-546501.95</v>
      </c>
      <c r="E49" s="47">
        <v>-566447.47</v>
      </c>
      <c r="F49" s="44">
        <v>-500203.51</v>
      </c>
      <c r="G49" s="63">
        <f t="shared" si="1"/>
        <v>-524324.276</v>
      </c>
    </row>
    <row r="50" spans="1:7" ht="19.5" customHeight="1">
      <c r="A50" s="32" t="s">
        <v>21</v>
      </c>
      <c r="B50" s="47">
        <v>-2303.91</v>
      </c>
      <c r="C50" s="47">
        <v>-2640.97</v>
      </c>
      <c r="D50" s="47">
        <v>-3045.49</v>
      </c>
      <c r="E50" s="47">
        <v>-4392.59</v>
      </c>
      <c r="F50" s="44">
        <v>-3513.21</v>
      </c>
      <c r="G50" s="63">
        <f t="shared" si="1"/>
        <v>-3179.2339999999995</v>
      </c>
    </row>
    <row r="51" spans="1:7" ht="19.5" customHeight="1">
      <c r="A51" s="32" t="s">
        <v>22</v>
      </c>
      <c r="B51" s="47">
        <v>-7995.4</v>
      </c>
      <c r="C51" s="47">
        <v>-8573.63</v>
      </c>
      <c r="D51" s="47">
        <v>-10077.62</v>
      </c>
      <c r="E51" s="47">
        <v>-10050.16</v>
      </c>
      <c r="F51" s="44">
        <v>-4312.48</v>
      </c>
      <c r="G51" s="63">
        <f t="shared" si="1"/>
        <v>-8201.857999999998</v>
      </c>
    </row>
    <row r="52" spans="1:7" ht="19.5" customHeight="1">
      <c r="A52" s="32" t="s">
        <v>23</v>
      </c>
      <c r="B52" s="47">
        <v>-5437.1</v>
      </c>
      <c r="C52" s="47">
        <v>-4994.87</v>
      </c>
      <c r="D52" s="47">
        <v>-5017.14</v>
      </c>
      <c r="E52" s="47">
        <v>-4667.93</v>
      </c>
      <c r="F52" s="44">
        <v>-4925.37</v>
      </c>
      <c r="G52" s="63">
        <f t="shared" si="1"/>
        <v>-5008.482</v>
      </c>
    </row>
    <row r="53" spans="1:7" ht="19.5" customHeight="1">
      <c r="A53" s="32" t="s">
        <v>32</v>
      </c>
      <c r="B53" s="47">
        <v>0</v>
      </c>
      <c r="C53" s="47">
        <v>0</v>
      </c>
      <c r="D53" s="47">
        <v>0</v>
      </c>
      <c r="E53" s="47">
        <v>0</v>
      </c>
      <c r="F53" s="44">
        <f>AVERAGE(B53:E53)</f>
        <v>0</v>
      </c>
      <c r="G53" s="63">
        <f t="shared" si="1"/>
        <v>0</v>
      </c>
    </row>
    <row r="54" spans="1:7" ht="19.5" customHeight="1">
      <c r="A54" s="32" t="s">
        <v>80</v>
      </c>
      <c r="B54" s="47">
        <v>0</v>
      </c>
      <c r="C54" s="47">
        <v>0</v>
      </c>
      <c r="D54" s="47">
        <v>0</v>
      </c>
      <c r="E54" s="47">
        <v>-188.35</v>
      </c>
      <c r="F54" s="44">
        <v>-292.85</v>
      </c>
      <c r="G54" s="63">
        <f t="shared" si="1"/>
        <v>-96.24000000000001</v>
      </c>
    </row>
    <row r="55" spans="1:7" ht="19.5" customHeight="1">
      <c r="A55" s="32" t="s">
        <v>89</v>
      </c>
      <c r="B55" s="47">
        <v>0</v>
      </c>
      <c r="C55" s="47">
        <v>0</v>
      </c>
      <c r="D55" s="47">
        <v>-28.74</v>
      </c>
      <c r="E55" s="47">
        <v>-468.16</v>
      </c>
      <c r="F55" s="44">
        <v>-35.2</v>
      </c>
      <c r="G55" s="63">
        <f t="shared" si="1"/>
        <v>-106.42</v>
      </c>
    </row>
    <row r="56" spans="1:7" ht="19.5" customHeight="1">
      <c r="A56" s="32" t="s">
        <v>24</v>
      </c>
      <c r="B56" s="47">
        <v>-6951.96</v>
      </c>
      <c r="C56" s="47">
        <v>-3477.25</v>
      </c>
      <c r="D56" s="47">
        <v>-4195.38</v>
      </c>
      <c r="E56" s="47">
        <v>-574.21</v>
      </c>
      <c r="F56" s="44">
        <v>-359.28</v>
      </c>
      <c r="G56" s="63">
        <f t="shared" si="1"/>
        <v>-3111.616</v>
      </c>
    </row>
    <row r="57" spans="1:7" ht="19.5" customHeight="1">
      <c r="A57" s="59" t="s">
        <v>61</v>
      </c>
      <c r="B57" s="48">
        <v>-587910.62</v>
      </c>
      <c r="C57" s="48">
        <v>-755856.7</v>
      </c>
      <c r="D57" s="48">
        <v>-667752.48</v>
      </c>
      <c r="E57" s="48">
        <f>SUM(E58:E59)</f>
        <v>-415901.46</v>
      </c>
      <c r="F57" s="61">
        <f>SUM(F58:F59)</f>
        <v>-378355.85000000003</v>
      </c>
      <c r="G57" s="61">
        <f>SUM(G58:G59)</f>
        <v>-396183.853</v>
      </c>
    </row>
    <row r="58" spans="1:7" ht="19.5" customHeight="1">
      <c r="A58" s="32" t="s">
        <v>26</v>
      </c>
      <c r="B58" s="47">
        <v>-1327.5</v>
      </c>
      <c r="C58" s="47">
        <v>-1318.32</v>
      </c>
      <c r="D58" s="47">
        <v>-1627.74</v>
      </c>
      <c r="E58" s="47">
        <v>-2827.93</v>
      </c>
      <c r="F58" s="44">
        <v>-3170.45</v>
      </c>
      <c r="G58" s="63">
        <f>AVERAGE(B58:F58)</f>
        <v>-2054.388</v>
      </c>
    </row>
    <row r="59" spans="1:7" ht="19.5" customHeight="1">
      <c r="A59" s="32" t="s">
        <v>27</v>
      </c>
      <c r="B59" s="47">
        <v>-586583.12</v>
      </c>
      <c r="C59" s="47">
        <v>-754538.38</v>
      </c>
      <c r="D59" s="47">
        <v>-666124.74</v>
      </c>
      <c r="E59" s="47">
        <v>-413073.53</v>
      </c>
      <c r="F59" s="44">
        <v>-375185.4</v>
      </c>
      <c r="G59" s="63">
        <f>AVERAGE(E59:F59)</f>
        <v>-394129.465</v>
      </c>
    </row>
    <row r="60" spans="1:7" ht="19.5" customHeight="1">
      <c r="A60" s="59" t="s">
        <v>62</v>
      </c>
      <c r="B60" s="48">
        <v>42297.09</v>
      </c>
      <c r="C60" s="48">
        <v>-13007.840000000002</v>
      </c>
      <c r="D60" s="48">
        <v>820.06</v>
      </c>
      <c r="E60" s="48">
        <v>251.3</v>
      </c>
      <c r="F60" s="61">
        <f>F61</f>
        <v>-7127.85</v>
      </c>
      <c r="G60" s="46"/>
    </row>
    <row r="61" spans="1:7" ht="19.5" customHeight="1">
      <c r="A61" s="32" t="s">
        <v>33</v>
      </c>
      <c r="B61" s="47">
        <v>-1500</v>
      </c>
      <c r="C61" s="47">
        <v>-17319.83</v>
      </c>
      <c r="D61" s="47">
        <v>-172.18</v>
      </c>
      <c r="E61" s="47">
        <v>-248.7</v>
      </c>
      <c r="F61" s="44">
        <v>-7127.85</v>
      </c>
      <c r="G61" s="46"/>
    </row>
    <row r="62" spans="1:7" ht="19.5" customHeight="1">
      <c r="A62" s="32" t="s">
        <v>41</v>
      </c>
      <c r="B62" s="47">
        <v>43797.09</v>
      </c>
      <c r="C62" s="47">
        <v>4311.99</v>
      </c>
      <c r="D62" s="47">
        <v>992.24</v>
      </c>
      <c r="E62" s="47">
        <v>500</v>
      </c>
      <c r="F62" s="43"/>
      <c r="G62" s="46"/>
    </row>
    <row r="63" spans="1:7" ht="19.5" customHeight="1">
      <c r="A63" s="33" t="s">
        <v>63</v>
      </c>
      <c r="B63" s="48">
        <v>673361.6100000001</v>
      </c>
      <c r="C63" s="48">
        <v>761503.18</v>
      </c>
      <c r="D63" s="48">
        <v>1295202.1900000002</v>
      </c>
      <c r="E63" s="48">
        <v>1295202.1900000002</v>
      </c>
      <c r="F63" s="60">
        <f>F9+F18+F22+F29+F34+F57</f>
        <v>1269611.2225</v>
      </c>
      <c r="G63" s="60">
        <f>G9+G18+G22+G29+G34+G57</f>
        <v>1227476.8414999996</v>
      </c>
    </row>
    <row r="64" spans="1:7" ht="19.5" customHeight="1">
      <c r="A64" s="59" t="s">
        <v>64</v>
      </c>
      <c r="B64" s="48">
        <v>32613.100000000002</v>
      </c>
      <c r="C64" s="48">
        <v>19194.02</v>
      </c>
      <c r="D64" s="48">
        <v>27273.3</v>
      </c>
      <c r="E64" s="48">
        <f>SUM(E65:E68)</f>
        <v>52720.28</v>
      </c>
      <c r="F64" s="61">
        <v>13.16</v>
      </c>
      <c r="G64" s="46"/>
    </row>
    <row r="65" spans="1:7" ht="19.5" customHeight="1">
      <c r="A65" s="32" t="s">
        <v>65</v>
      </c>
      <c r="B65" s="47">
        <v>32613.100000000002</v>
      </c>
      <c r="C65" s="47">
        <v>19194.02</v>
      </c>
      <c r="D65" s="47">
        <v>27273.3</v>
      </c>
      <c r="E65" s="47">
        <f>AVERAGE(B65:D65)</f>
        <v>26360.14</v>
      </c>
      <c r="F65" s="44">
        <v>13.16</v>
      </c>
      <c r="G65" s="46"/>
    </row>
    <row r="66" spans="1:7" ht="19.5" customHeight="1">
      <c r="A66" s="32" t="s">
        <v>66</v>
      </c>
      <c r="B66" s="47">
        <v>32459.24</v>
      </c>
      <c r="C66" s="47">
        <v>19125.45</v>
      </c>
      <c r="D66" s="47">
        <v>27260.45</v>
      </c>
      <c r="E66" s="47">
        <f>AVERAGE(B66:D66)</f>
        <v>26281.713333333333</v>
      </c>
      <c r="F66" s="44">
        <v>13.16</v>
      </c>
      <c r="G66" s="46"/>
    </row>
    <row r="67" spans="1:7" ht="19.5" customHeight="1">
      <c r="A67" s="32" t="s">
        <v>28</v>
      </c>
      <c r="B67" s="47">
        <v>153.86</v>
      </c>
      <c r="C67" s="47">
        <v>51.97</v>
      </c>
      <c r="D67" s="47">
        <v>12.85</v>
      </c>
      <c r="E67" s="47">
        <f>AVERAGE(B67:D67)</f>
        <v>72.89333333333333</v>
      </c>
      <c r="F67" s="43"/>
      <c r="G67" s="46"/>
    </row>
    <row r="68" spans="1:7" ht="19.5" customHeight="1">
      <c r="A68" s="32" t="s">
        <v>67</v>
      </c>
      <c r="B68" s="47">
        <v>0</v>
      </c>
      <c r="C68" s="47">
        <v>16.6</v>
      </c>
      <c r="D68" s="47">
        <v>0</v>
      </c>
      <c r="E68" s="47">
        <f>AVERAGE(B68:D68)</f>
        <v>5.533333333333334</v>
      </c>
      <c r="F68" s="43"/>
      <c r="G68" s="46"/>
    </row>
    <row r="69" spans="1:7" ht="19.5" customHeight="1">
      <c r="A69" s="59" t="s">
        <v>68</v>
      </c>
      <c r="B69" s="48">
        <v>-45817.19</v>
      </c>
      <c r="C69" s="48">
        <v>-23487.82</v>
      </c>
      <c r="D69" s="48">
        <v>-8858.84</v>
      </c>
      <c r="E69" s="48">
        <v>-3331.33</v>
      </c>
      <c r="F69" s="61">
        <v>-2769.04</v>
      </c>
      <c r="G69" s="61">
        <f>G71</f>
        <v>-1301.62</v>
      </c>
    </row>
    <row r="70" spans="1:7" ht="19.5" customHeight="1">
      <c r="A70" s="32" t="s">
        <v>69</v>
      </c>
      <c r="B70" s="47">
        <v>-3115.67</v>
      </c>
      <c r="C70" s="47">
        <v>-1423.92</v>
      </c>
      <c r="D70" s="47">
        <v>-2029.59</v>
      </c>
      <c r="E70" s="47">
        <v>0</v>
      </c>
      <c r="F70" s="43"/>
      <c r="G70" s="46"/>
    </row>
    <row r="71" spans="1:7" ht="19.5" customHeight="1">
      <c r="A71" s="32" t="s">
        <v>29</v>
      </c>
      <c r="B71" s="47">
        <v>-8720.82</v>
      </c>
      <c r="C71" s="47">
        <v>-7256.52</v>
      </c>
      <c r="D71" s="47">
        <v>-5751.51</v>
      </c>
      <c r="E71" s="47">
        <v>-3331.33</v>
      </c>
      <c r="F71" s="44">
        <v>-2769.04</v>
      </c>
      <c r="G71" s="63">
        <v>-1301.62</v>
      </c>
    </row>
    <row r="72" spans="1:7" ht="19.5" customHeight="1">
      <c r="A72" s="33" t="s">
        <v>70</v>
      </c>
      <c r="B72" s="48">
        <v>-13214.75</v>
      </c>
      <c r="C72" s="48">
        <v>-4293.799999999999</v>
      </c>
      <c r="D72" s="48">
        <v>18414.46</v>
      </c>
      <c r="E72" s="48">
        <f>E64+E69</f>
        <v>49388.95</v>
      </c>
      <c r="F72" s="50">
        <f>F64+F69</f>
        <v>-2755.88</v>
      </c>
      <c r="G72" s="63">
        <f>G71</f>
        <v>-1301.62</v>
      </c>
    </row>
    <row r="73" spans="1:7" ht="19.5" customHeight="1">
      <c r="A73" s="33" t="s">
        <v>71</v>
      </c>
      <c r="B73" s="48">
        <v>660146.8600000001</v>
      </c>
      <c r="C73" s="48">
        <v>757209.38</v>
      </c>
      <c r="D73" s="48">
        <v>1313616.6500000001</v>
      </c>
      <c r="E73" s="48">
        <f>E63+E72</f>
        <v>1344591.1400000001</v>
      </c>
      <c r="F73" s="60">
        <f>F63+F72</f>
        <v>1266855.3425</v>
      </c>
      <c r="G73" s="60">
        <f>G63+G72</f>
        <v>1226175.2214999995</v>
      </c>
    </row>
    <row r="74" spans="1:7" ht="19.5" customHeight="1">
      <c r="A74" s="59" t="s">
        <v>72</v>
      </c>
      <c r="B74" s="48">
        <v>419709.84</v>
      </c>
      <c r="C74" s="48">
        <v>6732.66</v>
      </c>
      <c r="D74" s="48">
        <v>-11643.35</v>
      </c>
      <c r="E74" s="47">
        <v>0</v>
      </c>
      <c r="F74" s="47">
        <v>0</v>
      </c>
      <c r="G74" s="47">
        <v>0</v>
      </c>
    </row>
    <row r="75" spans="1:7" ht="19.5" customHeight="1">
      <c r="A75" s="32" t="s">
        <v>73</v>
      </c>
      <c r="B75" s="47">
        <v>419709.84</v>
      </c>
      <c r="C75" s="47">
        <v>6732.66</v>
      </c>
      <c r="D75" s="47">
        <v>-11643.35</v>
      </c>
      <c r="E75" s="47">
        <v>0</v>
      </c>
      <c r="F75" s="47">
        <v>0</v>
      </c>
      <c r="G75" s="47">
        <v>0</v>
      </c>
    </row>
    <row r="76" spans="1:7" ht="19.5" customHeight="1">
      <c r="A76" s="33" t="s">
        <v>74</v>
      </c>
      <c r="B76" s="48">
        <v>1079856.7000000002</v>
      </c>
      <c r="C76" s="48">
        <v>763942.04</v>
      </c>
      <c r="D76" s="48">
        <v>1301973.3</v>
      </c>
      <c r="E76" s="48">
        <f>E73</f>
        <v>1344591.1400000001</v>
      </c>
      <c r="F76" s="60">
        <f>F73</f>
        <v>1266855.3425</v>
      </c>
      <c r="G76" s="60">
        <f>G73</f>
        <v>1226175.2214999995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3">
      <selection activeCell="C43" sqref="C43"/>
    </sheetView>
  </sheetViews>
  <sheetFormatPr defaultColWidth="11.421875" defaultRowHeight="12.75"/>
  <cols>
    <col min="1" max="1" width="53.421875" style="24" bestFit="1" customWidth="1"/>
    <col min="2" max="2" width="11.421875" style="24" customWidth="1"/>
    <col min="3" max="3" width="12.421875" style="24" bestFit="1" customWidth="1"/>
    <col min="4" max="16384" width="11.421875" style="24" customWidth="1"/>
  </cols>
  <sheetData>
    <row r="1" spans="1:3" ht="15" customHeight="1">
      <c r="A1" s="24" t="s">
        <v>43</v>
      </c>
      <c r="B1" s="51">
        <f>SUM(B2:B8)</f>
        <v>2153911.85</v>
      </c>
      <c r="C1" s="38">
        <f>SUM(C2:C8)</f>
        <v>2871882.466666667</v>
      </c>
    </row>
    <row r="2" spans="1:3" ht="15" customHeight="1">
      <c r="A2" s="24" t="s">
        <v>7</v>
      </c>
      <c r="B2" s="51">
        <v>2141268.18</v>
      </c>
      <c r="C2" s="38">
        <f>(B2/9)*12</f>
        <v>2855024.24</v>
      </c>
    </row>
    <row r="3" spans="1:3" ht="15" customHeight="1">
      <c r="A3" s="24" t="s">
        <v>44</v>
      </c>
      <c r="B3" s="51">
        <v>252.27</v>
      </c>
      <c r="C3" s="38">
        <f aca="true" t="shared" si="0" ref="C3:C8">(B3/9)*12</f>
        <v>336.36</v>
      </c>
    </row>
    <row r="4" spans="1:3" ht="15" customHeight="1">
      <c r="A4" s="24" t="s">
        <v>8</v>
      </c>
      <c r="B4" s="51">
        <v>2400.38</v>
      </c>
      <c r="C4" s="38">
        <f t="shared" si="0"/>
        <v>3200.506666666667</v>
      </c>
    </row>
    <row r="5" spans="1:3" ht="15" customHeight="1">
      <c r="A5" s="24" t="s">
        <v>9</v>
      </c>
      <c r="B5" s="51">
        <v>48788.58</v>
      </c>
      <c r="C5" s="38">
        <f t="shared" si="0"/>
        <v>65051.44</v>
      </c>
    </row>
    <row r="6" spans="1:3" ht="15" customHeight="1">
      <c r="A6" s="24" t="s">
        <v>34</v>
      </c>
      <c r="B6" s="51">
        <v>9517.3</v>
      </c>
      <c r="C6" s="38">
        <f t="shared" si="0"/>
        <v>12689.733333333332</v>
      </c>
    </row>
    <row r="7" spans="1:3" ht="15" customHeight="1">
      <c r="A7" s="24" t="s">
        <v>85</v>
      </c>
      <c r="B7" s="51">
        <v>-49.75</v>
      </c>
      <c r="C7" s="39">
        <f t="shared" si="0"/>
        <v>-66.33333333333333</v>
      </c>
    </row>
    <row r="8" spans="1:3" ht="15" customHeight="1">
      <c r="A8" s="24" t="s">
        <v>46</v>
      </c>
      <c r="B8" s="51">
        <v>-48265.11</v>
      </c>
      <c r="C8" s="39">
        <f t="shared" si="0"/>
        <v>-64353.479999999996</v>
      </c>
    </row>
    <row r="9" spans="1:3" ht="15" customHeight="1">
      <c r="A9" s="24" t="s">
        <v>47</v>
      </c>
      <c r="B9" s="51">
        <f>SUM(B10:B13)</f>
        <v>-19594.69</v>
      </c>
      <c r="C9" s="39">
        <f>SUM(C10:C13)</f>
        <v>-26126.25333333333</v>
      </c>
    </row>
    <row r="10" spans="1:3" ht="15" customHeight="1">
      <c r="A10" s="24" t="s">
        <v>10</v>
      </c>
      <c r="B10" s="51">
        <v>-11410.84</v>
      </c>
      <c r="C10" s="55">
        <f>B10/9*12</f>
        <v>-15214.453333333333</v>
      </c>
    </row>
    <row r="11" spans="1:3" ht="15" customHeight="1">
      <c r="A11" s="24" t="s">
        <v>11</v>
      </c>
      <c r="B11" s="51">
        <v>-83.02</v>
      </c>
      <c r="C11" s="55">
        <f aca="true" t="shared" si="1" ref="C11:C16">B11/9*12</f>
        <v>-110.69333333333333</v>
      </c>
    </row>
    <row r="12" spans="1:3" ht="15" customHeight="1">
      <c r="A12" s="24" t="s">
        <v>12</v>
      </c>
      <c r="B12" s="51">
        <v>-8306.88</v>
      </c>
      <c r="C12" s="55">
        <f t="shared" si="1"/>
        <v>-11075.839999999998</v>
      </c>
    </row>
    <row r="13" spans="1:3" ht="15" customHeight="1">
      <c r="A13" s="24" t="s">
        <v>86</v>
      </c>
      <c r="B13" s="51">
        <v>206.05</v>
      </c>
      <c r="C13" s="54">
        <f t="shared" si="1"/>
        <v>274.73333333333335</v>
      </c>
    </row>
    <row r="14" spans="1:3" ht="15" customHeight="1">
      <c r="A14" s="24" t="s">
        <v>48</v>
      </c>
      <c r="B14" s="51">
        <f>SUM(B15:B16)</f>
        <v>2866.69</v>
      </c>
      <c r="C14" s="38">
        <f>SUM(C15:C16)</f>
        <v>3822.253333333334</v>
      </c>
    </row>
    <row r="15" spans="1:3" ht="15" customHeight="1">
      <c r="A15" s="24" t="s">
        <v>53</v>
      </c>
      <c r="B15" s="51">
        <v>301.41</v>
      </c>
      <c r="C15" s="54">
        <f t="shared" si="1"/>
        <v>401.88</v>
      </c>
    </row>
    <row r="16" spans="1:3" ht="15" customHeight="1">
      <c r="A16" s="24" t="s">
        <v>13</v>
      </c>
      <c r="B16" s="51">
        <v>2565.28</v>
      </c>
      <c r="C16" s="54">
        <f t="shared" si="1"/>
        <v>3420.373333333334</v>
      </c>
    </row>
    <row r="17" spans="1:3" ht="15" customHeight="1">
      <c r="A17" s="24" t="s">
        <v>54</v>
      </c>
      <c r="B17" s="51">
        <f>SUM(B18:B21)</f>
        <v>-404827.88</v>
      </c>
      <c r="C17" s="56">
        <f>SUM(C18:C21)</f>
        <v>-539770.5066666666</v>
      </c>
    </row>
    <row r="18" spans="1:3" ht="15" customHeight="1">
      <c r="A18" s="24" t="s">
        <v>14</v>
      </c>
      <c r="B18" s="51">
        <v>-292804.55</v>
      </c>
      <c r="C18" s="57">
        <f>B18/9*12</f>
        <v>-390406.06666666665</v>
      </c>
    </row>
    <row r="19" spans="1:3" ht="15" customHeight="1">
      <c r="A19" s="24" t="s">
        <v>15</v>
      </c>
      <c r="B19" s="51">
        <v>-107416.33</v>
      </c>
      <c r="C19" s="57">
        <f>B19/9*12</f>
        <v>-143221.77333333335</v>
      </c>
    </row>
    <row r="20" spans="1:3" ht="15" customHeight="1">
      <c r="A20" s="24" t="s">
        <v>16</v>
      </c>
      <c r="B20" s="51">
        <v>-2510</v>
      </c>
      <c r="C20" s="57">
        <f>B20/9*12</f>
        <v>-3346.666666666667</v>
      </c>
    </row>
    <row r="21" spans="1:3" ht="15" customHeight="1">
      <c r="A21" s="24" t="s">
        <v>55</v>
      </c>
      <c r="B21" s="51">
        <v>-2097</v>
      </c>
      <c r="C21" s="57">
        <f>B21/9*12</f>
        <v>-2796</v>
      </c>
    </row>
    <row r="22" spans="1:3" ht="15" customHeight="1">
      <c r="A22" s="24" t="s">
        <v>56</v>
      </c>
      <c r="B22" s="51">
        <f>SUM(B23:B40)</f>
        <v>-592616.1200000001</v>
      </c>
      <c r="C22" s="39">
        <f>SUM(C23:C40)</f>
        <v>-790154.8266666667</v>
      </c>
    </row>
    <row r="23" spans="1:3" ht="15" customHeight="1">
      <c r="A23" s="24" t="s">
        <v>17</v>
      </c>
      <c r="B23" s="51">
        <v>-57966</v>
      </c>
      <c r="C23" s="39">
        <f>B23/9*12</f>
        <v>-77288</v>
      </c>
    </row>
    <row r="24" spans="1:3" ht="15" customHeight="1">
      <c r="A24" s="24" t="s">
        <v>18</v>
      </c>
      <c r="B24" s="51">
        <v>-47125.78</v>
      </c>
      <c r="C24" s="39">
        <f aca="true" t="shared" si="2" ref="C24:C40">B24/9*12</f>
        <v>-62834.37333333333</v>
      </c>
    </row>
    <row r="25" spans="1:3" ht="15" customHeight="1">
      <c r="A25" s="24" t="s">
        <v>87</v>
      </c>
      <c r="B25" s="51">
        <v>-800</v>
      </c>
      <c r="C25" s="39">
        <f t="shared" si="2"/>
        <v>-1066.6666666666665</v>
      </c>
    </row>
    <row r="26" spans="1:3" ht="15" customHeight="1">
      <c r="A26" s="24" t="s">
        <v>19</v>
      </c>
      <c r="B26" s="51">
        <v>-63470.71</v>
      </c>
      <c r="C26" s="39">
        <f t="shared" si="2"/>
        <v>-84627.61333333333</v>
      </c>
    </row>
    <row r="27" spans="1:3" ht="15" customHeight="1">
      <c r="A27" s="24" t="s">
        <v>20</v>
      </c>
      <c r="B27" s="51">
        <v>-25432.82</v>
      </c>
      <c r="C27" s="39">
        <f t="shared" si="2"/>
        <v>-33910.426666666666</v>
      </c>
    </row>
    <row r="28" spans="1:3" ht="15" customHeight="1">
      <c r="A28" s="24" t="s">
        <v>37</v>
      </c>
      <c r="B28" s="51">
        <v>-4748.28</v>
      </c>
      <c r="C28" s="39">
        <f t="shared" si="2"/>
        <v>-6331.039999999999</v>
      </c>
    </row>
    <row r="29" spans="1:3" ht="15" customHeight="1">
      <c r="A29" s="24" t="s">
        <v>38</v>
      </c>
      <c r="B29" s="51">
        <v>-85.28</v>
      </c>
      <c r="C29" s="39">
        <f t="shared" si="2"/>
        <v>-113.70666666666666</v>
      </c>
    </row>
    <row r="30" spans="1:3" ht="15" customHeight="1">
      <c r="A30" s="24" t="s">
        <v>39</v>
      </c>
      <c r="B30" s="51">
        <v>-221.98</v>
      </c>
      <c r="C30" s="39">
        <f t="shared" si="2"/>
        <v>-295.9733333333333</v>
      </c>
    </row>
    <row r="31" spans="1:3" ht="15" customHeight="1">
      <c r="A31" s="24" t="s">
        <v>88</v>
      </c>
      <c r="B31" s="51">
        <v>-909.64</v>
      </c>
      <c r="C31" s="39">
        <f t="shared" si="2"/>
        <v>-1212.8533333333332</v>
      </c>
    </row>
    <row r="32" spans="1:3" ht="15" customHeight="1">
      <c r="A32" s="24" t="s">
        <v>40</v>
      </c>
      <c r="B32" s="51">
        <v>-4996.25</v>
      </c>
      <c r="C32" s="39">
        <f t="shared" si="2"/>
        <v>-6661.666666666667</v>
      </c>
    </row>
    <row r="33" spans="1:3" ht="15" customHeight="1">
      <c r="A33" s="24" t="s">
        <v>60</v>
      </c>
      <c r="B33" s="51">
        <v>-1627.95</v>
      </c>
      <c r="C33" s="39">
        <f t="shared" si="2"/>
        <v>-2170.6</v>
      </c>
    </row>
    <row r="34" spans="1:3" ht="15" customHeight="1">
      <c r="A34" s="24" t="s">
        <v>35</v>
      </c>
      <c r="B34" s="51">
        <v>-375152.63</v>
      </c>
      <c r="C34" s="39">
        <f t="shared" si="2"/>
        <v>-500203.50666666665</v>
      </c>
    </row>
    <row r="35" spans="1:3" ht="15" customHeight="1">
      <c r="A35" s="24" t="s">
        <v>21</v>
      </c>
      <c r="B35" s="51">
        <v>-2634.91</v>
      </c>
      <c r="C35" s="39">
        <f t="shared" si="2"/>
        <v>-3513.213333333333</v>
      </c>
    </row>
    <row r="36" spans="1:3" ht="15" customHeight="1">
      <c r="A36" s="24" t="s">
        <v>22</v>
      </c>
      <c r="B36" s="51">
        <v>-3234.36</v>
      </c>
      <c r="C36" s="39">
        <f t="shared" si="2"/>
        <v>-4312.48</v>
      </c>
    </row>
    <row r="37" spans="1:3" ht="15" customHeight="1">
      <c r="A37" s="24" t="s">
        <v>23</v>
      </c>
      <c r="B37" s="51">
        <v>-3694.03</v>
      </c>
      <c r="C37" s="39">
        <f t="shared" si="2"/>
        <v>-4925.373333333333</v>
      </c>
    </row>
    <row r="38" spans="1:3" ht="15" customHeight="1">
      <c r="A38" s="24" t="s">
        <v>80</v>
      </c>
      <c r="B38" s="51">
        <v>-219.64</v>
      </c>
      <c r="C38" s="39">
        <f t="shared" si="2"/>
        <v>-292.85333333333335</v>
      </c>
    </row>
    <row r="39" spans="1:3" ht="15" customHeight="1">
      <c r="A39" s="24" t="s">
        <v>89</v>
      </c>
      <c r="B39" s="51">
        <v>-26.4</v>
      </c>
      <c r="C39" s="39">
        <f t="shared" si="2"/>
        <v>-35.199999999999996</v>
      </c>
    </row>
    <row r="40" spans="1:3" ht="15" customHeight="1">
      <c r="A40" s="24" t="s">
        <v>24</v>
      </c>
      <c r="B40" s="51">
        <v>-269.46</v>
      </c>
      <c r="C40" s="39">
        <f t="shared" si="2"/>
        <v>-359.28</v>
      </c>
    </row>
    <row r="41" spans="1:3" ht="15" customHeight="1">
      <c r="A41" s="24" t="s">
        <v>61</v>
      </c>
      <c r="B41" s="51">
        <f>SUM(B42:B43)</f>
        <v>-283766.86</v>
      </c>
      <c r="C41" s="39">
        <f>SUM(C42:C43)</f>
        <v>-378355.8133333333</v>
      </c>
    </row>
    <row r="42" spans="1:3" ht="15" customHeight="1">
      <c r="A42" s="24" t="s">
        <v>26</v>
      </c>
      <c r="B42" s="51">
        <v>-2377.81</v>
      </c>
      <c r="C42" s="39">
        <f>B42/9*12</f>
        <v>-3170.4133333333334</v>
      </c>
    </row>
    <row r="43" spans="1:3" ht="15" customHeight="1">
      <c r="A43" s="24" t="s">
        <v>27</v>
      </c>
      <c r="B43" s="51">
        <v>-281389.05</v>
      </c>
      <c r="C43" s="39">
        <f>B43/9*12</f>
        <v>-375185.39999999997</v>
      </c>
    </row>
    <row r="44" spans="1:3" ht="15" customHeight="1">
      <c r="A44" s="24" t="s">
        <v>62</v>
      </c>
      <c r="B44" s="51">
        <f>B45</f>
        <v>-7127.87</v>
      </c>
      <c r="C44" s="39">
        <f>SUM(C45)</f>
        <v>-7127.87</v>
      </c>
    </row>
    <row r="45" spans="1:3" ht="15" customHeight="1">
      <c r="A45" s="24" t="s">
        <v>33</v>
      </c>
      <c r="B45" s="51">
        <v>-7127.87</v>
      </c>
      <c r="C45" s="39">
        <f>B45</f>
        <v>-7127.87</v>
      </c>
    </row>
    <row r="46" spans="1:3" ht="15" customHeight="1">
      <c r="A46" s="52" t="s">
        <v>63</v>
      </c>
      <c r="B46" s="53">
        <f>+B1+B9+B14+B17+B22+B41+B44</f>
        <v>848845.1200000001</v>
      </c>
      <c r="C46" s="53">
        <f>+C1+C9+C14+C17+C22+C41+C44</f>
        <v>1134169.45</v>
      </c>
    </row>
    <row r="47" spans="1:3" ht="15" customHeight="1">
      <c r="A47" s="24" t="s">
        <v>64</v>
      </c>
      <c r="B47" s="51">
        <f>+B48</f>
        <v>13.16</v>
      </c>
      <c r="C47" s="38">
        <f>C48</f>
        <v>13.16</v>
      </c>
    </row>
    <row r="48" spans="1:3" ht="15" customHeight="1">
      <c r="A48" s="24" t="s">
        <v>65</v>
      </c>
      <c r="B48" s="51">
        <f>B49</f>
        <v>13.16</v>
      </c>
      <c r="C48" s="38">
        <f>C49</f>
        <v>13.16</v>
      </c>
    </row>
    <row r="49" spans="1:3" ht="15" customHeight="1">
      <c r="A49" s="24" t="s">
        <v>67</v>
      </c>
      <c r="B49" s="51">
        <v>13.16</v>
      </c>
      <c r="C49" s="38">
        <v>13.16</v>
      </c>
    </row>
    <row r="50" spans="1:3" ht="15" customHeight="1">
      <c r="A50" s="24" t="s">
        <v>68</v>
      </c>
      <c r="B50" s="51">
        <f>B51</f>
        <v>-2220.88</v>
      </c>
      <c r="C50" s="39">
        <f>C51</f>
        <v>-2769.04</v>
      </c>
    </row>
    <row r="51" spans="1:3" ht="15" customHeight="1">
      <c r="A51" s="24" t="s">
        <v>29</v>
      </c>
      <c r="B51" s="51">
        <v>-2220.88</v>
      </c>
      <c r="C51" s="39">
        <v>-2769.04</v>
      </c>
    </row>
    <row r="52" spans="1:3" ht="15" customHeight="1">
      <c r="A52" s="52" t="s">
        <v>70</v>
      </c>
      <c r="B52" s="53">
        <f>+B47+B50</f>
        <v>-2207.7200000000003</v>
      </c>
      <c r="C52" s="58">
        <f>+C47+C50</f>
        <v>-2755.88</v>
      </c>
    </row>
    <row r="53" spans="1:3" ht="15" customHeight="1">
      <c r="A53" s="52" t="s">
        <v>71</v>
      </c>
      <c r="B53" s="53">
        <f>+B46+B52</f>
        <v>846637.4000000001</v>
      </c>
      <c r="C53" s="53">
        <f>+C46+C52</f>
        <v>1131413.57</v>
      </c>
    </row>
    <row r="54" spans="1:3" ht="15" customHeight="1">
      <c r="A54" s="52" t="s">
        <v>74</v>
      </c>
      <c r="B54" s="53">
        <f>+B53</f>
        <v>846637.4000000001</v>
      </c>
      <c r="C54" s="53">
        <f>+C53</f>
        <v>1131413.57</v>
      </c>
    </row>
    <row r="55" ht="15" customHeight="1"/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1">
      <selection activeCell="D64" sqref="D64"/>
    </sheetView>
  </sheetViews>
  <sheetFormatPr defaultColWidth="11.421875" defaultRowHeight="12.75"/>
  <cols>
    <col min="1" max="1" width="37.7109375" style="24" bestFit="1" customWidth="1"/>
    <col min="2" max="2" width="11.421875" style="24" customWidth="1"/>
    <col min="3" max="3" width="12.421875" style="38" bestFit="1" customWidth="1"/>
    <col min="4" max="16384" width="11.421875" style="24" customWidth="1"/>
  </cols>
  <sheetData>
    <row r="1" spans="1:2" ht="11.25">
      <c r="A1" s="31" t="s">
        <v>42</v>
      </c>
      <c r="B1" s="32"/>
    </row>
    <row r="3" spans="1:2" ht="11.25">
      <c r="A3" s="33" t="s">
        <v>6</v>
      </c>
      <c r="B3" s="32"/>
    </row>
    <row r="4" spans="1:2" ht="11.25">
      <c r="A4" s="33" t="s">
        <v>78</v>
      </c>
      <c r="B4" s="32"/>
    </row>
    <row r="5" spans="1:2" ht="11.25">
      <c r="A5" s="33" t="s">
        <v>79</v>
      </c>
      <c r="B5" s="32"/>
    </row>
    <row r="6" spans="1:2" ht="11.25">
      <c r="A6" s="32"/>
      <c r="B6" s="32"/>
    </row>
    <row r="7" spans="1:2" ht="11.25">
      <c r="A7" s="36" t="s">
        <v>42</v>
      </c>
      <c r="B7" s="37">
        <v>2018</v>
      </c>
    </row>
    <row r="8" spans="1:2" ht="11.25">
      <c r="A8" s="32"/>
      <c r="B8" s="32"/>
    </row>
    <row r="9" spans="1:3" ht="11.25">
      <c r="A9" s="32" t="s">
        <v>43</v>
      </c>
      <c r="B9" s="34">
        <v>1747668.7399999998</v>
      </c>
      <c r="C9" s="38">
        <f>(B9/7)*12</f>
        <v>2996003.554285714</v>
      </c>
    </row>
    <row r="10" spans="1:3" ht="11.25">
      <c r="A10" s="32" t="s">
        <v>7</v>
      </c>
      <c r="B10" s="34">
        <v>1738509.93</v>
      </c>
      <c r="C10" s="38">
        <f aca="true" t="shared" si="0" ref="C10:C57">(B10/7)*12</f>
        <v>2980302.737142857</v>
      </c>
    </row>
    <row r="11" spans="1:3" ht="11.25">
      <c r="A11" s="32" t="s">
        <v>8</v>
      </c>
      <c r="B11" s="34">
        <v>1326.9</v>
      </c>
      <c r="C11" s="38">
        <f t="shared" si="0"/>
        <v>2274.6857142857143</v>
      </c>
    </row>
    <row r="12" spans="1:3" ht="11.25">
      <c r="A12" s="32" t="s">
        <v>31</v>
      </c>
      <c r="B12" s="34">
        <v>156</v>
      </c>
      <c r="C12" s="38">
        <f t="shared" si="0"/>
        <v>267.42857142857144</v>
      </c>
    </row>
    <row r="13" spans="1:3" ht="11.25">
      <c r="A13" s="32" t="s">
        <v>34</v>
      </c>
      <c r="B13" s="34">
        <v>7675.91</v>
      </c>
      <c r="C13" s="38">
        <f t="shared" si="0"/>
        <v>13158.702857142856</v>
      </c>
    </row>
    <row r="14" spans="1:3" ht="11.25">
      <c r="A14" s="32" t="s">
        <v>47</v>
      </c>
      <c r="B14" s="34">
        <v>-9986.51</v>
      </c>
      <c r="C14" s="39">
        <f t="shared" si="0"/>
        <v>-17119.73142857143</v>
      </c>
    </row>
    <row r="15" spans="1:3" ht="11.25">
      <c r="A15" s="32" t="s">
        <v>10</v>
      </c>
      <c r="B15" s="34">
        <v>-6138</v>
      </c>
      <c r="C15" s="39">
        <f t="shared" si="0"/>
        <v>-10522.285714285714</v>
      </c>
    </row>
    <row r="16" spans="1:3" ht="11.25">
      <c r="A16" s="32" t="s">
        <v>12</v>
      </c>
      <c r="B16" s="34">
        <v>-3848.51</v>
      </c>
      <c r="C16" s="39">
        <f t="shared" si="0"/>
        <v>-6597.445714285714</v>
      </c>
    </row>
    <row r="17" spans="1:3" ht="11.25">
      <c r="A17" s="32" t="s">
        <v>48</v>
      </c>
      <c r="B17" s="34">
        <v>2186.44</v>
      </c>
      <c r="C17" s="38">
        <f t="shared" si="0"/>
        <v>3748.1828571428578</v>
      </c>
    </row>
    <row r="18" spans="1:3" ht="11.25">
      <c r="A18" s="32" t="s">
        <v>53</v>
      </c>
      <c r="B18" s="34">
        <v>234.43</v>
      </c>
      <c r="C18" s="38">
        <f t="shared" si="0"/>
        <v>401.88</v>
      </c>
    </row>
    <row r="19" spans="1:3" ht="11.25">
      <c r="A19" s="32" t="s">
        <v>13</v>
      </c>
      <c r="B19" s="34">
        <v>1952.01</v>
      </c>
      <c r="C19" s="38">
        <f t="shared" si="0"/>
        <v>3346.3028571428576</v>
      </c>
    </row>
    <row r="20" spans="1:3" ht="11.25">
      <c r="A20" s="32" t="s">
        <v>54</v>
      </c>
      <c r="B20" s="34">
        <v>-311667.27999999997</v>
      </c>
      <c r="C20" s="39">
        <f t="shared" si="0"/>
        <v>-534286.7657142857</v>
      </c>
    </row>
    <row r="21" spans="1:3" ht="11.25">
      <c r="A21" s="32" t="s">
        <v>14</v>
      </c>
      <c r="B21" s="34">
        <v>-226147.8</v>
      </c>
      <c r="C21" s="39">
        <f t="shared" si="0"/>
        <v>-387681.9428571428</v>
      </c>
    </row>
    <row r="22" spans="1:3" ht="11.25">
      <c r="A22" s="32" t="s">
        <v>15</v>
      </c>
      <c r="B22" s="34">
        <v>-82018.19</v>
      </c>
      <c r="C22" s="39">
        <f t="shared" si="0"/>
        <v>-140602.61142857143</v>
      </c>
    </row>
    <row r="23" spans="1:3" ht="11.25">
      <c r="A23" s="32" t="s">
        <v>16</v>
      </c>
      <c r="B23" s="34">
        <v>-1427.31</v>
      </c>
      <c r="C23" s="39">
        <f t="shared" si="0"/>
        <v>-2446.8171428571427</v>
      </c>
    </row>
    <row r="24" spans="1:3" ht="11.25">
      <c r="A24" s="32" t="s">
        <v>55</v>
      </c>
      <c r="B24" s="34">
        <v>-2073.98</v>
      </c>
      <c r="C24" s="39">
        <f t="shared" si="0"/>
        <v>-3555.3942857142856</v>
      </c>
    </row>
    <row r="25" spans="1:3" ht="11.25">
      <c r="A25" s="32" t="s">
        <v>56</v>
      </c>
      <c r="B25" s="34">
        <v>-469250.76</v>
      </c>
      <c r="C25" s="39">
        <f t="shared" si="0"/>
        <v>-804429.8742857144</v>
      </c>
    </row>
    <row r="26" spans="1:3" ht="11.25">
      <c r="A26" s="32" t="s">
        <v>17</v>
      </c>
      <c r="B26" s="34">
        <v>-41705.47</v>
      </c>
      <c r="C26" s="39">
        <f t="shared" si="0"/>
        <v>-71495.09142857144</v>
      </c>
    </row>
    <row r="27" spans="1:3" ht="11.25">
      <c r="A27" s="32" t="s">
        <v>18</v>
      </c>
      <c r="B27" s="34">
        <v>-15410.93</v>
      </c>
      <c r="C27" s="39">
        <f t="shared" si="0"/>
        <v>-26418.737142857142</v>
      </c>
    </row>
    <row r="28" spans="1:3" ht="11.25">
      <c r="A28" s="32" t="s">
        <v>57</v>
      </c>
      <c r="B28" s="34">
        <v>-6600</v>
      </c>
      <c r="C28" s="39">
        <f>(B28/7)*12</f>
        <v>-11314.285714285714</v>
      </c>
    </row>
    <row r="29" spans="1:3" ht="11.25">
      <c r="A29" s="32" t="s">
        <v>19</v>
      </c>
      <c r="B29" s="34">
        <v>-50670.38</v>
      </c>
      <c r="C29" s="39">
        <f t="shared" si="0"/>
        <v>-86863.50857142857</v>
      </c>
    </row>
    <row r="30" spans="1:3" ht="11.25">
      <c r="A30" s="32" t="s">
        <v>20</v>
      </c>
      <c r="B30" s="34">
        <v>-26526.71</v>
      </c>
      <c r="C30" s="39">
        <f t="shared" si="0"/>
        <v>-45474.36</v>
      </c>
    </row>
    <row r="31" spans="1:3" ht="11.25">
      <c r="A31" s="32" t="s">
        <v>37</v>
      </c>
      <c r="B31" s="34">
        <v>-3853.05</v>
      </c>
      <c r="C31" s="39">
        <f t="shared" si="0"/>
        <v>-6605.228571428572</v>
      </c>
    </row>
    <row r="32" spans="1:3" ht="11.25">
      <c r="A32" s="32" t="s">
        <v>38</v>
      </c>
      <c r="B32" s="34">
        <v>-36</v>
      </c>
      <c r="C32" s="39">
        <f t="shared" si="0"/>
        <v>-61.71428571428572</v>
      </c>
    </row>
    <row r="33" spans="1:3" ht="11.25">
      <c r="A33" s="32" t="s">
        <v>39</v>
      </c>
      <c r="B33" s="34">
        <v>-18.45</v>
      </c>
      <c r="C33" s="39">
        <f t="shared" si="0"/>
        <v>-31.628571428571426</v>
      </c>
    </row>
    <row r="34" spans="1:3" ht="11.25">
      <c r="A34" s="32" t="s">
        <v>40</v>
      </c>
      <c r="B34" s="34">
        <v>-4669.16</v>
      </c>
      <c r="C34" s="39">
        <f t="shared" si="0"/>
        <v>-8004.274285714286</v>
      </c>
    </row>
    <row r="35" spans="1:3" ht="11.25">
      <c r="A35" s="32" t="s">
        <v>60</v>
      </c>
      <c r="B35" s="34">
        <v>-3495.33</v>
      </c>
      <c r="C35" s="39">
        <f t="shared" si="0"/>
        <v>-5991.994285714285</v>
      </c>
    </row>
    <row r="36" spans="1:3" ht="11.25">
      <c r="A36" s="32" t="s">
        <v>35</v>
      </c>
      <c r="B36" s="34">
        <v>-304884.87</v>
      </c>
      <c r="C36" s="39">
        <f t="shared" si="0"/>
        <v>-522659.7771428572</v>
      </c>
    </row>
    <row r="37" spans="1:3" ht="11.25">
      <c r="A37" s="32" t="s">
        <v>21</v>
      </c>
      <c r="B37" s="34">
        <v>-2579.14</v>
      </c>
      <c r="C37" s="39">
        <f t="shared" si="0"/>
        <v>-4421.382857142857</v>
      </c>
    </row>
    <row r="38" spans="1:3" ht="11.25">
      <c r="A38" s="32" t="s">
        <v>22</v>
      </c>
      <c r="B38" s="34">
        <v>-5802.21</v>
      </c>
      <c r="C38" s="39">
        <f t="shared" si="0"/>
        <v>-9946.645714285714</v>
      </c>
    </row>
    <row r="39" spans="1:3" ht="11.25">
      <c r="A39" s="32" t="s">
        <v>23</v>
      </c>
      <c r="B39" s="34">
        <v>-2673.87</v>
      </c>
      <c r="C39" s="39">
        <f t="shared" si="0"/>
        <v>-4583.777142857143</v>
      </c>
    </row>
    <row r="40" spans="1:3" ht="11.25">
      <c r="A40" s="32" t="s">
        <v>80</v>
      </c>
      <c r="B40" s="34">
        <v>-102.86</v>
      </c>
      <c r="C40" s="39">
        <f t="shared" si="0"/>
        <v>-176.33142857142857</v>
      </c>
    </row>
    <row r="41" spans="1:3" ht="11.25">
      <c r="A41" s="32" t="s">
        <v>81</v>
      </c>
      <c r="B41" s="34">
        <v>-6.56</v>
      </c>
      <c r="C41" s="39">
        <f t="shared" si="0"/>
        <v>-11.245714285714286</v>
      </c>
    </row>
    <row r="42" spans="1:3" ht="11.25">
      <c r="A42" s="32" t="s">
        <v>24</v>
      </c>
      <c r="B42" s="34">
        <v>-215.74</v>
      </c>
      <c r="C42" s="39">
        <f t="shared" si="0"/>
        <v>-369.84000000000003</v>
      </c>
    </row>
    <row r="43" spans="1:3" ht="11.25">
      <c r="A43" s="32" t="s">
        <v>25</v>
      </c>
      <c r="B43" s="34">
        <v>-0.03</v>
      </c>
      <c r="C43" s="39">
        <f t="shared" si="0"/>
        <v>-0.051428571428571435</v>
      </c>
    </row>
    <row r="44" spans="1:3" ht="11.25">
      <c r="A44" s="32" t="s">
        <v>61</v>
      </c>
      <c r="B44" s="34">
        <v>-243216.52</v>
      </c>
      <c r="C44" s="39">
        <f t="shared" si="0"/>
        <v>-416942.60571428563</v>
      </c>
    </row>
    <row r="45" spans="1:3" ht="11.25">
      <c r="A45" s="32" t="s">
        <v>26</v>
      </c>
      <c r="B45" s="34">
        <v>-1626.05</v>
      </c>
      <c r="C45" s="39">
        <f>(B45/7)*12</f>
        <v>-2787.5142857142855</v>
      </c>
    </row>
    <row r="46" spans="1:3" ht="11.25">
      <c r="A46" s="32" t="s">
        <v>27</v>
      </c>
      <c r="B46" s="34">
        <v>-241590.47</v>
      </c>
      <c r="C46" s="39">
        <f t="shared" si="0"/>
        <v>-414155.0914285715</v>
      </c>
    </row>
    <row r="47" spans="1:3" ht="11.25">
      <c r="A47" s="32" t="s">
        <v>82</v>
      </c>
      <c r="B47" s="34">
        <v>-794.26</v>
      </c>
      <c r="C47" s="39">
        <f t="shared" si="0"/>
        <v>-1361.5885714285714</v>
      </c>
    </row>
    <row r="48" spans="1:3" ht="11.25">
      <c r="A48" s="32" t="s">
        <v>83</v>
      </c>
      <c r="B48" s="34">
        <v>-794.26</v>
      </c>
      <c r="C48" s="39">
        <f t="shared" si="0"/>
        <v>-1361.5885714285714</v>
      </c>
    </row>
    <row r="49" spans="1:3" ht="11.25">
      <c r="A49" s="32" t="s">
        <v>62</v>
      </c>
      <c r="B49" s="34">
        <v>251.3</v>
      </c>
      <c r="C49" s="38">
        <f t="shared" si="0"/>
        <v>430.79999999999995</v>
      </c>
    </row>
    <row r="50" spans="1:3" ht="11.25">
      <c r="A50" s="32" t="s">
        <v>33</v>
      </c>
      <c r="B50" s="34">
        <v>-248.7</v>
      </c>
      <c r="C50" s="39">
        <f t="shared" si="0"/>
        <v>-426.3428571428571</v>
      </c>
    </row>
    <row r="51" spans="1:3" ht="11.25">
      <c r="A51" s="32" t="s">
        <v>41</v>
      </c>
      <c r="B51" s="34">
        <v>500</v>
      </c>
      <c r="C51" s="38">
        <f t="shared" si="0"/>
        <v>857.1428571428571</v>
      </c>
    </row>
    <row r="52" spans="1:3" ht="11.25">
      <c r="A52" s="33" t="s">
        <v>63</v>
      </c>
      <c r="B52" s="35">
        <v>715191.1499999997</v>
      </c>
      <c r="C52" s="38">
        <f t="shared" si="0"/>
        <v>1226041.9714285708</v>
      </c>
    </row>
    <row r="53" spans="1:3" ht="11.25">
      <c r="A53" s="32" t="s">
        <v>68</v>
      </c>
      <c r="B53" s="34">
        <v>-2302.24</v>
      </c>
      <c r="C53" s="39">
        <f t="shared" si="0"/>
        <v>-3946.6971428571424</v>
      </c>
    </row>
    <row r="54" spans="1:3" ht="11.25">
      <c r="A54" s="32" t="s">
        <v>29</v>
      </c>
      <c r="B54" s="34">
        <v>-2302.24</v>
      </c>
      <c r="C54" s="39">
        <f t="shared" si="0"/>
        <v>-3946.6971428571424</v>
      </c>
    </row>
    <row r="55" spans="1:3" ht="11.25">
      <c r="A55" s="33" t="s">
        <v>70</v>
      </c>
      <c r="B55" s="35">
        <v>-2302.24</v>
      </c>
      <c r="C55" s="39">
        <f>(B55/7)*12</f>
        <v>-3946.6971428571424</v>
      </c>
    </row>
    <row r="56" spans="1:3" ht="11.25">
      <c r="A56" s="33" t="s">
        <v>71</v>
      </c>
      <c r="B56" s="35">
        <v>712888.9099999997</v>
      </c>
      <c r="C56" s="38">
        <f t="shared" si="0"/>
        <v>1222095.2742857137</v>
      </c>
    </row>
    <row r="57" spans="1:3" ht="11.25">
      <c r="A57" s="33" t="s">
        <v>74</v>
      </c>
      <c r="B57" s="35">
        <v>712888.9099999997</v>
      </c>
      <c r="C57" s="38">
        <f t="shared" si="0"/>
        <v>1222095.2742857137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Max-Gestion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Goyo</dc:creator>
  <cp:keywords/>
  <dc:description/>
  <cp:lastModifiedBy>DARA</cp:lastModifiedBy>
  <cp:lastPrinted>2019-11-07T13:11:49Z</cp:lastPrinted>
  <dcterms:created xsi:type="dcterms:W3CDTF">2009-03-05T13:52:07Z</dcterms:created>
  <dcterms:modified xsi:type="dcterms:W3CDTF">2019-11-12T09:52:02Z</dcterms:modified>
  <cp:category/>
  <cp:version/>
  <cp:contentType/>
  <cp:contentStatus/>
</cp:coreProperties>
</file>